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995" windowHeight="7680" firstSheet="4" activeTab="7"/>
  </bookViews>
  <sheets>
    <sheet name="Graph1" sheetId="12" r:id="rId1"/>
    <sheet name="BESOIN EN EAU_TOTAL REPARTI" sheetId="11" r:id="rId2"/>
    <sheet name="BESOIN EN EAU_BLE " sheetId="1" r:id="rId3"/>
    <sheet name="BESOIN EN EAU_POMMMES DE TERRE" sheetId="9" r:id="rId4"/>
    <sheet name="BESOIN EN EAU_MAÏS" sheetId="7" r:id="rId5"/>
    <sheet name="BESOIN EN EAU_BETTERAVE" sheetId="8" r:id="rId6"/>
    <sheet name="BESOIN EN EAU_CARROTTES" sheetId="10" r:id="rId7"/>
    <sheet name="I _ Tj _I_a_PE_ETP" sheetId="2" r:id="rId8"/>
  </sheets>
  <calcPr calcId="145621"/>
</workbook>
</file>

<file path=xl/calcChain.xml><?xml version="1.0" encoding="utf-8"?>
<calcChain xmlns="http://schemas.openxmlformats.org/spreadsheetml/2006/main">
  <c r="L25" i="11" l="1"/>
  <c r="K25" i="11"/>
  <c r="R25" i="11" s="1"/>
  <c r="L17" i="11"/>
  <c r="K17" i="11"/>
  <c r="L29" i="11"/>
  <c r="S29" i="11" s="1"/>
  <c r="K29" i="11"/>
  <c r="L21" i="11"/>
  <c r="K21" i="11"/>
  <c r="R29" i="11"/>
  <c r="R21" i="11"/>
  <c r="S17" i="11"/>
  <c r="R17" i="11"/>
  <c r="O29" i="11"/>
  <c r="N29" i="11"/>
  <c r="O25" i="11"/>
  <c r="N25" i="11"/>
  <c r="O21" i="11"/>
  <c r="N21" i="11"/>
  <c r="O17" i="11"/>
  <c r="N17" i="11"/>
  <c r="S25" i="11"/>
  <c r="S21" i="11"/>
  <c r="I13" i="11"/>
  <c r="I17" i="11"/>
  <c r="I21" i="11"/>
  <c r="I25" i="11"/>
  <c r="I29" i="11"/>
  <c r="F22" i="2" l="1"/>
  <c r="H22" i="2" s="1"/>
  <c r="F40" i="11"/>
  <c r="F36" i="11"/>
  <c r="E36" i="11"/>
  <c r="E37" i="11"/>
  <c r="E38" i="11"/>
  <c r="E39" i="11"/>
  <c r="E40" i="11"/>
  <c r="E41" i="11"/>
  <c r="E42" i="11"/>
  <c r="E43" i="11"/>
  <c r="L34" i="10" l="1"/>
  <c r="L35" i="10"/>
  <c r="J4" i="2"/>
  <c r="F4" i="2" l="1"/>
  <c r="F4" i="10" l="1"/>
  <c r="L35" i="9" l="1"/>
  <c r="L34" i="9"/>
  <c r="L33" i="9"/>
  <c r="L32" i="9"/>
  <c r="L31" i="9"/>
  <c r="L30" i="9"/>
  <c r="F4" i="9"/>
  <c r="L35" i="8"/>
  <c r="F4" i="8"/>
  <c r="Q4" i="2"/>
  <c r="L35" i="7"/>
  <c r="L34" i="7"/>
  <c r="L33" i="7"/>
  <c r="L32" i="7"/>
  <c r="F4" i="7"/>
  <c r="M32" i="9" l="1"/>
  <c r="M32" i="7"/>
  <c r="L25" i="1"/>
  <c r="L26" i="1"/>
  <c r="L27" i="1"/>
  <c r="L28" i="1"/>
  <c r="L30" i="1"/>
  <c r="L31" i="1"/>
  <c r="L32" i="1"/>
  <c r="L33" i="1"/>
  <c r="L34" i="1"/>
  <c r="L35" i="1"/>
  <c r="E35" i="11" s="1"/>
  <c r="I4" i="10"/>
  <c r="J4" i="10" l="1"/>
  <c r="K4" i="10"/>
  <c r="L4" i="10" s="1"/>
  <c r="I4" i="8"/>
  <c r="I4" i="9"/>
  <c r="I4" i="1"/>
  <c r="I4" i="7"/>
  <c r="K4" i="7" s="1"/>
  <c r="K4" i="9" l="1"/>
  <c r="L4" i="9" s="1"/>
  <c r="J4" i="9"/>
  <c r="J4" i="1"/>
  <c r="K4" i="1"/>
  <c r="L4" i="1" s="1"/>
  <c r="K4" i="8"/>
  <c r="L4" i="8" s="1"/>
  <c r="J4" i="8"/>
  <c r="J4" i="7"/>
  <c r="Q13" i="2"/>
  <c r="Q5" i="2"/>
  <c r="Q6" i="2"/>
  <c r="Q7" i="2"/>
  <c r="G9" i="10" s="1"/>
  <c r="Q8" i="2"/>
  <c r="Q9" i="2"/>
  <c r="Q10" i="2"/>
  <c r="Q11" i="2"/>
  <c r="Q12" i="2"/>
  <c r="Q14" i="2"/>
  <c r="Q15" i="2"/>
  <c r="P17" i="2"/>
  <c r="J5" i="2"/>
  <c r="J6" i="2"/>
  <c r="J7" i="2"/>
  <c r="J8" i="2"/>
  <c r="J9" i="2"/>
  <c r="J10" i="2"/>
  <c r="J11" i="2"/>
  <c r="J12" i="2"/>
  <c r="J13" i="2"/>
  <c r="J14" i="2"/>
  <c r="J15" i="2"/>
  <c r="F15" i="2"/>
  <c r="F14" i="2"/>
  <c r="F13" i="2"/>
  <c r="F12" i="2"/>
  <c r="F11" i="2"/>
  <c r="F10" i="2"/>
  <c r="F9" i="2"/>
  <c r="F8" i="2"/>
  <c r="F7" i="2"/>
  <c r="F6" i="2"/>
  <c r="F5" i="2"/>
  <c r="G31" i="10" l="1"/>
  <c r="G30" i="10"/>
  <c r="G29" i="10"/>
  <c r="G28" i="10"/>
  <c r="G7" i="10"/>
  <c r="G6" i="10"/>
  <c r="G5" i="10"/>
  <c r="G4" i="10"/>
  <c r="I5" i="10" s="1"/>
  <c r="G34" i="10"/>
  <c r="G32" i="10"/>
  <c r="G35" i="10"/>
  <c r="G33" i="10"/>
  <c r="G22" i="10"/>
  <c r="G20" i="10"/>
  <c r="G23" i="10"/>
  <c r="G21" i="10"/>
  <c r="G14" i="10"/>
  <c r="G12" i="10"/>
  <c r="G15" i="10"/>
  <c r="G13" i="10"/>
  <c r="G26" i="10"/>
  <c r="G24" i="10"/>
  <c r="G27" i="10"/>
  <c r="G25" i="10"/>
  <c r="G19" i="10"/>
  <c r="G18" i="10"/>
  <c r="G17" i="10"/>
  <c r="G16" i="10"/>
  <c r="G11" i="10"/>
  <c r="G10" i="10"/>
  <c r="G8" i="10"/>
  <c r="G31" i="9"/>
  <c r="G30" i="9"/>
  <c r="G29" i="9"/>
  <c r="G28" i="9"/>
  <c r="G30" i="8"/>
  <c r="G28" i="8"/>
  <c r="G31" i="8"/>
  <c r="G29" i="8"/>
  <c r="G14" i="9"/>
  <c r="G12" i="9"/>
  <c r="G15" i="8"/>
  <c r="G14" i="8"/>
  <c r="G13" i="8"/>
  <c r="G12" i="8"/>
  <c r="G15" i="9"/>
  <c r="G13" i="9"/>
  <c r="G26" i="9"/>
  <c r="G24" i="9"/>
  <c r="G27" i="8"/>
  <c r="G26" i="8"/>
  <c r="G25" i="8"/>
  <c r="G24" i="8"/>
  <c r="G27" i="9"/>
  <c r="G25" i="9"/>
  <c r="G19" i="9"/>
  <c r="G18" i="9"/>
  <c r="G17" i="9"/>
  <c r="G16" i="9"/>
  <c r="G18" i="8"/>
  <c r="G16" i="8"/>
  <c r="G19" i="8"/>
  <c r="G17" i="8"/>
  <c r="G11" i="9"/>
  <c r="G10" i="9"/>
  <c r="G9" i="9"/>
  <c r="G8" i="9"/>
  <c r="G10" i="8"/>
  <c r="G8" i="8"/>
  <c r="G11" i="8"/>
  <c r="G9" i="8"/>
  <c r="G22" i="9"/>
  <c r="G20" i="9"/>
  <c r="G23" i="8"/>
  <c r="G22" i="8"/>
  <c r="G21" i="8"/>
  <c r="G20" i="8"/>
  <c r="G23" i="9"/>
  <c r="G21" i="9"/>
  <c r="G4" i="9"/>
  <c r="I5" i="9" s="1"/>
  <c r="G7" i="8"/>
  <c r="G6" i="8"/>
  <c r="G5" i="8"/>
  <c r="G7" i="9"/>
  <c r="G6" i="9"/>
  <c r="G5" i="9"/>
  <c r="G4" i="8"/>
  <c r="I5" i="8" s="1"/>
  <c r="G34" i="9"/>
  <c r="G32" i="9"/>
  <c r="G34" i="8"/>
  <c r="G32" i="8"/>
  <c r="G35" i="9"/>
  <c r="G33" i="9"/>
  <c r="G35" i="8"/>
  <c r="G33" i="8"/>
  <c r="G27" i="7"/>
  <c r="G26" i="7"/>
  <c r="G25" i="7"/>
  <c r="G24" i="7"/>
  <c r="G11" i="7"/>
  <c r="G10" i="7"/>
  <c r="G9" i="7"/>
  <c r="G8" i="7"/>
  <c r="G30" i="7"/>
  <c r="G28" i="7"/>
  <c r="G31" i="7"/>
  <c r="G29" i="7"/>
  <c r="G22" i="7"/>
  <c r="G20" i="7"/>
  <c r="G23" i="7"/>
  <c r="G21" i="7"/>
  <c r="G14" i="7"/>
  <c r="G12" i="7"/>
  <c r="G15" i="7"/>
  <c r="G13" i="7"/>
  <c r="G6" i="7"/>
  <c r="G4" i="7"/>
  <c r="I5" i="7" s="1"/>
  <c r="G7" i="7"/>
  <c r="G5" i="7"/>
  <c r="G34" i="7"/>
  <c r="G32" i="7"/>
  <c r="G35" i="7"/>
  <c r="G33" i="7"/>
  <c r="G19" i="7"/>
  <c r="G18" i="7"/>
  <c r="G17" i="7"/>
  <c r="G16" i="7"/>
  <c r="L4" i="7"/>
  <c r="E4" i="11" s="1"/>
  <c r="G25" i="1"/>
  <c r="G17" i="1"/>
  <c r="G9" i="1"/>
  <c r="G29" i="1"/>
  <c r="G21" i="1"/>
  <c r="G13" i="1"/>
  <c r="G5" i="1"/>
  <c r="G33" i="1"/>
  <c r="Q17" i="2"/>
  <c r="G4" i="1"/>
  <c r="G6" i="1"/>
  <c r="G8" i="1"/>
  <c r="G10" i="1"/>
  <c r="G12" i="1"/>
  <c r="G14" i="1"/>
  <c r="G16" i="1"/>
  <c r="G18" i="1"/>
  <c r="G20" i="1"/>
  <c r="G22" i="1"/>
  <c r="G24" i="1"/>
  <c r="G26" i="1"/>
  <c r="G28" i="1"/>
  <c r="G30" i="1"/>
  <c r="G32" i="1"/>
  <c r="G34" i="1"/>
  <c r="G7" i="1"/>
  <c r="G11" i="1"/>
  <c r="G15" i="1"/>
  <c r="G19" i="1"/>
  <c r="G23" i="1"/>
  <c r="G27" i="1"/>
  <c r="G31" i="1"/>
  <c r="G35" i="1"/>
  <c r="J17" i="2"/>
  <c r="L4" i="2" l="1"/>
  <c r="S5" i="2" s="1"/>
  <c r="J5" i="10"/>
  <c r="K5" i="10"/>
  <c r="J5" i="7"/>
  <c r="K5" i="7"/>
  <c r="K5" i="8"/>
  <c r="J5" i="8"/>
  <c r="K5" i="9"/>
  <c r="J5" i="9"/>
  <c r="S12" i="2" l="1"/>
  <c r="S13" i="2"/>
  <c r="S4" i="2"/>
  <c r="S10" i="2"/>
  <c r="D22" i="10" s="1"/>
  <c r="F22" i="10" s="1"/>
  <c r="S6" i="2"/>
  <c r="S15" i="2"/>
  <c r="S11" i="2"/>
  <c r="S7" i="2"/>
  <c r="D9" i="10" s="1"/>
  <c r="F9" i="10" s="1"/>
  <c r="S8" i="2"/>
  <c r="S14" i="2"/>
  <c r="S9" i="2"/>
  <c r="D24" i="10"/>
  <c r="F24" i="10" s="1"/>
  <c r="D31" i="10"/>
  <c r="F31" i="10" s="1"/>
  <c r="D6" i="10"/>
  <c r="F6" i="10" s="1"/>
  <c r="D7" i="10"/>
  <c r="F7" i="10" s="1"/>
  <c r="D5" i="10"/>
  <c r="F5" i="10" s="1"/>
  <c r="H5" i="10" s="1"/>
  <c r="D5" i="7"/>
  <c r="F5" i="7" s="1"/>
  <c r="H5" i="7" s="1"/>
  <c r="D7" i="7"/>
  <c r="F7" i="7" s="1"/>
  <c r="D7" i="9"/>
  <c r="F7" i="9" s="1"/>
  <c r="D6" i="9"/>
  <c r="F6" i="9" s="1"/>
  <c r="D5" i="8"/>
  <c r="F5" i="8" s="1"/>
  <c r="H5" i="8" s="1"/>
  <c r="D5" i="9"/>
  <c r="F5" i="9" s="1"/>
  <c r="H5" i="9" s="1"/>
  <c r="D6" i="8"/>
  <c r="F6" i="8" s="1"/>
  <c r="D6" i="7"/>
  <c r="F6" i="7" s="1"/>
  <c r="D7" i="8"/>
  <c r="F7" i="8" s="1"/>
  <c r="D32" i="10"/>
  <c r="F32" i="10" s="1"/>
  <c r="D35" i="10"/>
  <c r="F35" i="10" s="1"/>
  <c r="D34" i="10"/>
  <c r="F34" i="10" s="1"/>
  <c r="D33" i="10"/>
  <c r="F33" i="10" s="1"/>
  <c r="D35" i="9"/>
  <c r="F35" i="9" s="1"/>
  <c r="D32" i="7"/>
  <c r="F32" i="7" s="1"/>
  <c r="D32" i="9"/>
  <c r="F32" i="9" s="1"/>
  <c r="D34" i="7"/>
  <c r="F34" i="7" s="1"/>
  <c r="D32" i="8"/>
  <c r="F32" i="8" s="1"/>
  <c r="D34" i="8"/>
  <c r="F34" i="8" s="1"/>
  <c r="D33" i="9"/>
  <c r="F33" i="9" s="1"/>
  <c r="D33" i="7"/>
  <c r="F33" i="7" s="1"/>
  <c r="D35" i="7"/>
  <c r="F35" i="7" s="1"/>
  <c r="D33" i="8"/>
  <c r="F33" i="8" s="1"/>
  <c r="D35" i="8"/>
  <c r="F35" i="8" s="1"/>
  <c r="D34" i="9"/>
  <c r="F34" i="9" s="1"/>
  <c r="D19" i="10"/>
  <c r="F19" i="10" s="1"/>
  <c r="D16" i="10"/>
  <c r="F16" i="10" s="1"/>
  <c r="D18" i="10"/>
  <c r="F18" i="10" s="1"/>
  <c r="D17" i="10"/>
  <c r="F17" i="10" s="1"/>
  <c r="D18" i="9"/>
  <c r="F18" i="9" s="1"/>
  <c r="D16" i="7"/>
  <c r="F16" i="7" s="1"/>
  <c r="D17" i="7"/>
  <c r="F17" i="7" s="1"/>
  <c r="D17" i="8"/>
  <c r="F17" i="8" s="1"/>
  <c r="D19" i="8"/>
  <c r="F19" i="8" s="1"/>
  <c r="D17" i="9"/>
  <c r="F17" i="9" s="1"/>
  <c r="D16" i="8"/>
  <c r="F16" i="8" s="1"/>
  <c r="D18" i="7"/>
  <c r="F18" i="7" s="1"/>
  <c r="D19" i="7"/>
  <c r="F19" i="7" s="1"/>
  <c r="D18" i="8"/>
  <c r="F18" i="8" s="1"/>
  <c r="D16" i="9"/>
  <c r="F16" i="9" s="1"/>
  <c r="D19" i="9"/>
  <c r="F19" i="9" s="1"/>
  <c r="D14" i="10"/>
  <c r="F14" i="10" s="1"/>
  <c r="D12" i="10"/>
  <c r="F12" i="10" s="1"/>
  <c r="D15" i="10"/>
  <c r="F15" i="10" s="1"/>
  <c r="D13" i="10"/>
  <c r="F13" i="10" s="1"/>
  <c r="D12" i="9"/>
  <c r="F12" i="9" s="1"/>
  <c r="D15" i="7"/>
  <c r="F15" i="7" s="1"/>
  <c r="D13" i="7"/>
  <c r="F13" i="7" s="1"/>
  <c r="D13" i="9"/>
  <c r="F13" i="9" s="1"/>
  <c r="D15" i="9"/>
  <c r="F15" i="9" s="1"/>
  <c r="D14" i="7"/>
  <c r="F14" i="7" s="1"/>
  <c r="D13" i="8"/>
  <c r="F13" i="8" s="1"/>
  <c r="D14" i="8"/>
  <c r="F14" i="8" s="1"/>
  <c r="D14" i="9"/>
  <c r="F14" i="9" s="1"/>
  <c r="D12" i="7"/>
  <c r="F12" i="7" s="1"/>
  <c r="D12" i="8"/>
  <c r="F12" i="8" s="1"/>
  <c r="D15" i="8"/>
  <c r="F15" i="8" s="1"/>
  <c r="L5" i="10"/>
  <c r="L5" i="9"/>
  <c r="I6" i="8"/>
  <c r="L5" i="8"/>
  <c r="L5" i="7"/>
  <c r="D19" i="1"/>
  <c r="D18" i="1"/>
  <c r="F18" i="1" s="1"/>
  <c r="D16" i="1"/>
  <c r="F16" i="1" s="1"/>
  <c r="D17" i="1"/>
  <c r="F17" i="1" s="1"/>
  <c r="F19" i="1"/>
  <c r="D30" i="1"/>
  <c r="F30" i="1" s="1"/>
  <c r="D28" i="1"/>
  <c r="F28" i="1" s="1"/>
  <c r="D29" i="1"/>
  <c r="F29" i="1" s="1"/>
  <c r="D31" i="1"/>
  <c r="F31" i="1" s="1"/>
  <c r="D23" i="1"/>
  <c r="F23" i="1" s="1"/>
  <c r="D6" i="1"/>
  <c r="F6" i="1" s="1"/>
  <c r="F4" i="1"/>
  <c r="D5" i="1"/>
  <c r="F5" i="1" s="1"/>
  <c r="H5" i="1" s="1"/>
  <c r="D7" i="1"/>
  <c r="F7" i="1" s="1"/>
  <c r="D34" i="1"/>
  <c r="F34" i="1" s="1"/>
  <c r="D32" i="1"/>
  <c r="F32" i="1" s="1"/>
  <c r="D33" i="1"/>
  <c r="F33" i="1" s="1"/>
  <c r="D35" i="1"/>
  <c r="F35" i="1" s="1"/>
  <c r="D24" i="1"/>
  <c r="F24" i="1" s="1"/>
  <c r="D27" i="1"/>
  <c r="F27" i="1" s="1"/>
  <c r="D8" i="1"/>
  <c r="F8" i="1" s="1"/>
  <c r="D14" i="1"/>
  <c r="F14" i="1" s="1"/>
  <c r="D12" i="1"/>
  <c r="F12" i="1" s="1"/>
  <c r="D13" i="1"/>
  <c r="F13" i="1" s="1"/>
  <c r="D15" i="1"/>
  <c r="F15" i="1" s="1"/>
  <c r="H6" i="9" l="1"/>
  <c r="I6" i="10"/>
  <c r="J6" i="10" s="1"/>
  <c r="D10" i="1"/>
  <c r="F10" i="1" s="1"/>
  <c r="D20" i="1"/>
  <c r="F20" i="1" s="1"/>
  <c r="D8" i="9"/>
  <c r="F8" i="9" s="1"/>
  <c r="D9" i="7"/>
  <c r="F9" i="7" s="1"/>
  <c r="D11" i="8"/>
  <c r="F11" i="8" s="1"/>
  <c r="D11" i="10"/>
  <c r="F11" i="10" s="1"/>
  <c r="D11" i="1"/>
  <c r="F11" i="1" s="1"/>
  <c r="H6" i="10"/>
  <c r="D11" i="7"/>
  <c r="F11" i="7" s="1"/>
  <c r="D10" i="9"/>
  <c r="F10" i="9" s="1"/>
  <c r="D10" i="10"/>
  <c r="F10" i="10" s="1"/>
  <c r="D9" i="1"/>
  <c r="F9" i="1" s="1"/>
  <c r="D8" i="8"/>
  <c r="F8" i="8" s="1"/>
  <c r="D11" i="9"/>
  <c r="F11" i="9" s="1"/>
  <c r="D10" i="8"/>
  <c r="F10" i="8" s="1"/>
  <c r="D10" i="7"/>
  <c r="F10" i="7" s="1"/>
  <c r="D9" i="9"/>
  <c r="F9" i="9" s="1"/>
  <c r="D9" i="8"/>
  <c r="F9" i="8" s="1"/>
  <c r="D8" i="7"/>
  <c r="F8" i="7" s="1"/>
  <c r="D8" i="10"/>
  <c r="F8" i="10" s="1"/>
  <c r="D28" i="9"/>
  <c r="F28" i="9" s="1"/>
  <c r="D29" i="8"/>
  <c r="F29" i="8" s="1"/>
  <c r="S17" i="2"/>
  <c r="D29" i="7"/>
  <c r="F29" i="7" s="1"/>
  <c r="D28" i="10"/>
  <c r="F28" i="10" s="1"/>
  <c r="D26" i="9"/>
  <c r="F26" i="9" s="1"/>
  <c r="D23" i="8"/>
  <c r="F23" i="8" s="1"/>
  <c r="D24" i="9"/>
  <c r="F24" i="9" s="1"/>
  <c r="D22" i="9"/>
  <c r="F22" i="9" s="1"/>
  <c r="D30" i="8"/>
  <c r="F30" i="8" s="1"/>
  <c r="D28" i="8"/>
  <c r="F28" i="8" s="1"/>
  <c r="D28" i="7"/>
  <c r="F28" i="7" s="1"/>
  <c r="D30" i="10"/>
  <c r="F30" i="10" s="1"/>
  <c r="D25" i="7"/>
  <c r="F25" i="7" s="1"/>
  <c r="D25" i="10"/>
  <c r="F25" i="10" s="1"/>
  <c r="D21" i="9"/>
  <c r="F21" i="9" s="1"/>
  <c r="D21" i="10"/>
  <c r="F21" i="10" s="1"/>
  <c r="D30" i="9"/>
  <c r="F30" i="9" s="1"/>
  <c r="D31" i="7"/>
  <c r="F31" i="7" s="1"/>
  <c r="D29" i="9"/>
  <c r="F29" i="9" s="1"/>
  <c r="D31" i="8"/>
  <c r="F31" i="8" s="1"/>
  <c r="D30" i="7"/>
  <c r="F30" i="7" s="1"/>
  <c r="D31" i="9"/>
  <c r="F31" i="9" s="1"/>
  <c r="D29" i="10"/>
  <c r="F29" i="10" s="1"/>
  <c r="D24" i="8"/>
  <c r="F24" i="8" s="1"/>
  <c r="D25" i="9"/>
  <c r="F25" i="9" s="1"/>
  <c r="D26" i="7"/>
  <c r="F26" i="7" s="1"/>
  <c r="D27" i="10"/>
  <c r="F27" i="10" s="1"/>
  <c r="D20" i="7"/>
  <c r="F20" i="7" s="1"/>
  <c r="D22" i="7"/>
  <c r="F22" i="7" s="1"/>
  <c r="D21" i="7"/>
  <c r="F21" i="7" s="1"/>
  <c r="D20" i="10"/>
  <c r="F20" i="10" s="1"/>
  <c r="I6" i="9"/>
  <c r="K6" i="9" s="1"/>
  <c r="I6" i="7"/>
  <c r="K6" i="7" s="1"/>
  <c r="H7" i="9"/>
  <c r="H8" i="9" s="1"/>
  <c r="H7" i="10"/>
  <c r="H8" i="10" s="1"/>
  <c r="H9" i="10" s="1"/>
  <c r="H10" i="10" s="1"/>
  <c r="H11" i="10" s="1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H22" i="10" s="1"/>
  <c r="D27" i="8"/>
  <c r="F27" i="8" s="1"/>
  <c r="D26" i="8"/>
  <c r="F26" i="8" s="1"/>
  <c r="D24" i="7"/>
  <c r="F24" i="7" s="1"/>
  <c r="D25" i="8"/>
  <c r="F25" i="8" s="1"/>
  <c r="D27" i="7"/>
  <c r="F27" i="7" s="1"/>
  <c r="D27" i="9"/>
  <c r="F27" i="9" s="1"/>
  <c r="D26" i="10"/>
  <c r="F26" i="10" s="1"/>
  <c r="D20" i="8"/>
  <c r="F20" i="8" s="1"/>
  <c r="D23" i="9"/>
  <c r="F23" i="9" s="1"/>
  <c r="D21" i="8"/>
  <c r="F21" i="8" s="1"/>
  <c r="D23" i="7"/>
  <c r="F23" i="7" s="1"/>
  <c r="D22" i="8"/>
  <c r="F22" i="8" s="1"/>
  <c r="D20" i="9"/>
  <c r="F20" i="9" s="1"/>
  <c r="D23" i="10"/>
  <c r="F23" i="10" s="1"/>
  <c r="H6" i="8"/>
  <c r="H7" i="8" s="1"/>
  <c r="H8" i="8" s="1"/>
  <c r="H9" i="8" s="1"/>
  <c r="H10" i="8" s="1"/>
  <c r="H11" i="8" s="1"/>
  <c r="H12" i="8" s="1"/>
  <c r="H13" i="8" s="1"/>
  <c r="H14" i="8" s="1"/>
  <c r="H15" i="8" s="1"/>
  <c r="H16" i="8" s="1"/>
  <c r="H17" i="8" s="1"/>
  <c r="H18" i="8" s="1"/>
  <c r="H19" i="8" s="1"/>
  <c r="H6" i="7"/>
  <c r="H7" i="7" s="1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I5" i="1"/>
  <c r="K5" i="1" s="1"/>
  <c r="K6" i="8"/>
  <c r="J6" i="8"/>
  <c r="L6" i="7"/>
  <c r="D25" i="1"/>
  <c r="F25" i="1" s="1"/>
  <c r="D26" i="1"/>
  <c r="F26" i="1" s="1"/>
  <c r="H6" i="1"/>
  <c r="D21" i="1"/>
  <c r="F21" i="1" s="1"/>
  <c r="D22" i="1"/>
  <c r="F22" i="1" s="1"/>
  <c r="J6" i="9" l="1"/>
  <c r="K6" i="10"/>
  <c r="H9" i="9"/>
  <c r="H10" i="9" s="1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H34" i="9" s="1"/>
  <c r="H35" i="9" s="1"/>
  <c r="H20" i="8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23" i="10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23" i="7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I7" i="7"/>
  <c r="K7" i="7" s="1"/>
  <c r="J6" i="7"/>
  <c r="J5" i="1"/>
  <c r="I7" i="10"/>
  <c r="L6" i="10"/>
  <c r="L6" i="9"/>
  <c r="I7" i="9"/>
  <c r="L6" i="8"/>
  <c r="I7" i="8"/>
  <c r="L5" i="1"/>
  <c r="E5" i="11" s="1"/>
  <c r="I6" i="1"/>
  <c r="K6" i="1" s="1"/>
  <c r="H7" i="1"/>
  <c r="J7" i="7" l="1"/>
  <c r="J7" i="10"/>
  <c r="K7" i="10"/>
  <c r="K7" i="8"/>
  <c r="J7" i="8"/>
  <c r="K7" i="9"/>
  <c r="J7" i="9"/>
  <c r="I8" i="7"/>
  <c r="K8" i="7" s="1"/>
  <c r="L7" i="7"/>
  <c r="M4" i="7" s="1"/>
  <c r="J6" i="1"/>
  <c r="H8" i="1"/>
  <c r="I8" i="10" l="1"/>
  <c r="L7" i="10"/>
  <c r="M4" i="10" s="1"/>
  <c r="I8" i="9"/>
  <c r="L7" i="9"/>
  <c r="M4" i="9" s="1"/>
  <c r="I8" i="8"/>
  <c r="L7" i="8"/>
  <c r="M4" i="8" s="1"/>
  <c r="J8" i="7"/>
  <c r="I7" i="1"/>
  <c r="K7" i="1" s="1"/>
  <c r="L6" i="1"/>
  <c r="E6" i="11" s="1"/>
  <c r="H9" i="1"/>
  <c r="J8" i="10" l="1"/>
  <c r="K8" i="10"/>
  <c r="K8" i="8"/>
  <c r="J8" i="8"/>
  <c r="K8" i="9"/>
  <c r="J8" i="9"/>
  <c r="I9" i="7"/>
  <c r="L8" i="7"/>
  <c r="J7" i="1"/>
  <c r="H10" i="1"/>
  <c r="L8" i="10" l="1"/>
  <c r="I9" i="10"/>
  <c r="I9" i="9"/>
  <c r="L8" i="9"/>
  <c r="I9" i="8"/>
  <c r="L8" i="8"/>
  <c r="K9" i="7"/>
  <c r="L9" i="7" s="1"/>
  <c r="J9" i="7"/>
  <c r="I8" i="1"/>
  <c r="K8" i="1" s="1"/>
  <c r="L7" i="1"/>
  <c r="H11" i="1"/>
  <c r="I10" i="7" l="1"/>
  <c r="J10" i="7" s="1"/>
  <c r="M4" i="1"/>
  <c r="F4" i="11" s="1"/>
  <c r="E7" i="11"/>
  <c r="K9" i="10"/>
  <c r="J9" i="10"/>
  <c r="K9" i="8"/>
  <c r="J9" i="8"/>
  <c r="K9" i="9"/>
  <c r="J9" i="9"/>
  <c r="J8" i="1"/>
  <c r="H12" i="1"/>
  <c r="K10" i="7" l="1"/>
  <c r="L10" i="7" s="1"/>
  <c r="L9" i="10"/>
  <c r="I10" i="10"/>
  <c r="L9" i="9"/>
  <c r="I10" i="9"/>
  <c r="L9" i="8"/>
  <c r="I10" i="8"/>
  <c r="I9" i="1"/>
  <c r="K9" i="1" s="1"/>
  <c r="L8" i="1"/>
  <c r="E8" i="11" s="1"/>
  <c r="H13" i="1"/>
  <c r="I11" i="7" l="1"/>
  <c r="J11" i="7" s="1"/>
  <c r="J10" i="10"/>
  <c r="K10" i="10"/>
  <c r="K10" i="8"/>
  <c r="J10" i="8"/>
  <c r="K10" i="9"/>
  <c r="J10" i="9"/>
  <c r="J9" i="1"/>
  <c r="H14" i="1"/>
  <c r="K11" i="7" l="1"/>
  <c r="L11" i="7" s="1"/>
  <c r="M8" i="7" s="1"/>
  <c r="L10" i="10"/>
  <c r="I11" i="10"/>
  <c r="L10" i="9"/>
  <c r="I11" i="9"/>
  <c r="I11" i="8"/>
  <c r="L10" i="8"/>
  <c r="I10" i="1"/>
  <c r="K10" i="1" s="1"/>
  <c r="I11" i="1" s="1"/>
  <c r="L9" i="1"/>
  <c r="E9" i="11" s="1"/>
  <c r="H15" i="1"/>
  <c r="I12" i="7" l="1"/>
  <c r="J12" i="7" s="1"/>
  <c r="J11" i="10"/>
  <c r="K11" i="10"/>
  <c r="K11" i="9"/>
  <c r="J11" i="9"/>
  <c r="K11" i="8"/>
  <c r="J11" i="8"/>
  <c r="J10" i="1"/>
  <c r="H16" i="1"/>
  <c r="K12" i="7" l="1"/>
  <c r="I13" i="7" s="1"/>
  <c r="K13" i="7" s="1"/>
  <c r="L11" i="10"/>
  <c r="M8" i="10" s="1"/>
  <c r="I12" i="10"/>
  <c r="I12" i="8"/>
  <c r="L11" i="8"/>
  <c r="M8" i="8" s="1"/>
  <c r="L11" i="9"/>
  <c r="M8" i="9" s="1"/>
  <c r="I12" i="9"/>
  <c r="L10" i="1"/>
  <c r="E10" i="11" s="1"/>
  <c r="K11" i="1"/>
  <c r="H17" i="1"/>
  <c r="J13" i="7" l="1"/>
  <c r="L12" i="7"/>
  <c r="J12" i="10"/>
  <c r="K12" i="10"/>
  <c r="K12" i="9"/>
  <c r="J12" i="9"/>
  <c r="K12" i="8"/>
  <c r="J12" i="8"/>
  <c r="I14" i="7"/>
  <c r="K14" i="7" s="1"/>
  <c r="L13" i="7"/>
  <c r="J11" i="1"/>
  <c r="H18" i="1"/>
  <c r="I13" i="10" l="1"/>
  <c r="L12" i="10"/>
  <c r="L12" i="8"/>
  <c r="I13" i="8"/>
  <c r="I13" i="9"/>
  <c r="L12" i="9"/>
  <c r="J14" i="7"/>
  <c r="I12" i="1"/>
  <c r="K12" i="1" s="1"/>
  <c r="L11" i="1"/>
  <c r="H19" i="1"/>
  <c r="M8" i="1" l="1"/>
  <c r="F8" i="11" s="1"/>
  <c r="E11" i="11"/>
  <c r="K13" i="10"/>
  <c r="J13" i="10"/>
  <c r="K13" i="8"/>
  <c r="J13" i="8"/>
  <c r="K13" i="9"/>
  <c r="J13" i="9"/>
  <c r="I15" i="7"/>
  <c r="K15" i="7" s="1"/>
  <c r="L14" i="7"/>
  <c r="J12" i="1"/>
  <c r="H20" i="1"/>
  <c r="I14" i="10" l="1"/>
  <c r="L13" i="10"/>
  <c r="I14" i="9"/>
  <c r="L13" i="9"/>
  <c r="I14" i="8"/>
  <c r="L13" i="8"/>
  <c r="J15" i="7"/>
  <c r="I13" i="1"/>
  <c r="K13" i="1" s="1"/>
  <c r="L12" i="1"/>
  <c r="E12" i="11" s="1"/>
  <c r="H21" i="1"/>
  <c r="K14" i="10" l="1"/>
  <c r="J14" i="10"/>
  <c r="K14" i="8"/>
  <c r="J14" i="8"/>
  <c r="K14" i="9"/>
  <c r="J14" i="9"/>
  <c r="I16" i="7"/>
  <c r="K16" i="7" s="1"/>
  <c r="L15" i="7"/>
  <c r="M12" i="7" s="1"/>
  <c r="J13" i="1"/>
  <c r="H22" i="1"/>
  <c r="I15" i="10" l="1"/>
  <c r="L14" i="10"/>
  <c r="I15" i="9"/>
  <c r="L14" i="9"/>
  <c r="I15" i="8"/>
  <c r="L14" i="8"/>
  <c r="J16" i="7"/>
  <c r="I14" i="1"/>
  <c r="K14" i="1" s="1"/>
  <c r="I15" i="1" s="1"/>
  <c r="L13" i="1"/>
  <c r="E13" i="11" s="1"/>
  <c r="H23" i="1"/>
  <c r="K15" i="10" l="1"/>
  <c r="J15" i="10"/>
  <c r="K15" i="8"/>
  <c r="J15" i="8"/>
  <c r="K15" i="9"/>
  <c r="J15" i="9"/>
  <c r="I17" i="7"/>
  <c r="K17" i="7" s="1"/>
  <c r="L16" i="7"/>
  <c r="J14" i="1"/>
  <c r="H24" i="1"/>
  <c r="I16" i="10" l="1"/>
  <c r="L15" i="10"/>
  <c r="M12" i="10" s="1"/>
  <c r="I16" i="9"/>
  <c r="L15" i="9"/>
  <c r="M12" i="9" s="1"/>
  <c r="I16" i="8"/>
  <c r="L15" i="8"/>
  <c r="M12" i="8" s="1"/>
  <c r="J17" i="7"/>
  <c r="L14" i="1"/>
  <c r="E14" i="11" s="1"/>
  <c r="K15" i="1"/>
  <c r="H25" i="1"/>
  <c r="K16" i="10" l="1"/>
  <c r="J16" i="10"/>
  <c r="K16" i="8"/>
  <c r="J16" i="8"/>
  <c r="K16" i="9"/>
  <c r="J16" i="9"/>
  <c r="L17" i="7"/>
  <c r="I18" i="7"/>
  <c r="K18" i="7" s="1"/>
  <c r="J15" i="1"/>
  <c r="H26" i="1"/>
  <c r="I17" i="10" l="1"/>
  <c r="L16" i="10"/>
  <c r="I17" i="9"/>
  <c r="L16" i="9"/>
  <c r="I17" i="8"/>
  <c r="L16" i="8"/>
  <c r="J18" i="7"/>
  <c r="I16" i="1"/>
  <c r="K16" i="1" s="1"/>
  <c r="L15" i="1"/>
  <c r="H27" i="1"/>
  <c r="M12" i="1" l="1"/>
  <c r="F12" i="11" s="1"/>
  <c r="E15" i="11"/>
  <c r="J17" i="10"/>
  <c r="K17" i="10"/>
  <c r="K17" i="8"/>
  <c r="J17" i="8"/>
  <c r="K17" i="9"/>
  <c r="J17" i="9"/>
  <c r="L18" i="7"/>
  <c r="I19" i="7"/>
  <c r="K19" i="7" s="1"/>
  <c r="J16" i="1"/>
  <c r="H28" i="1"/>
  <c r="L17" i="10" l="1"/>
  <c r="I18" i="10"/>
  <c r="L17" i="9"/>
  <c r="I18" i="9"/>
  <c r="L17" i="8"/>
  <c r="I18" i="8"/>
  <c r="J19" i="7"/>
  <c r="L16" i="1"/>
  <c r="E16" i="11" s="1"/>
  <c r="I17" i="1"/>
  <c r="L29" i="1"/>
  <c r="H29" i="1"/>
  <c r="J18" i="10" l="1"/>
  <c r="K18" i="10"/>
  <c r="K18" i="8"/>
  <c r="J18" i="8"/>
  <c r="K18" i="9"/>
  <c r="J18" i="9"/>
  <c r="K17" i="1"/>
  <c r="L17" i="1" s="1"/>
  <c r="E17" i="11" s="1"/>
  <c r="L19" i="7"/>
  <c r="M16" i="7" s="1"/>
  <c r="I20" i="7"/>
  <c r="K20" i="7" s="1"/>
  <c r="J17" i="1"/>
  <c r="H30" i="1"/>
  <c r="L18" i="10" l="1"/>
  <c r="I19" i="10"/>
  <c r="I18" i="1"/>
  <c r="K18" i="1" s="1"/>
  <c r="L18" i="9"/>
  <c r="I19" i="9"/>
  <c r="L18" i="8"/>
  <c r="I19" i="8"/>
  <c r="J20" i="7"/>
  <c r="H31" i="1"/>
  <c r="M32" i="1"/>
  <c r="J19" i="10" l="1"/>
  <c r="K19" i="10"/>
  <c r="J18" i="1"/>
  <c r="K19" i="8"/>
  <c r="J19" i="8"/>
  <c r="K19" i="9"/>
  <c r="J19" i="9"/>
  <c r="I21" i="7"/>
  <c r="K21" i="7" s="1"/>
  <c r="L20" i="7"/>
  <c r="I19" i="1"/>
  <c r="K19" i="1" s="1"/>
  <c r="L18" i="1"/>
  <c r="E18" i="11" s="1"/>
  <c r="H32" i="1"/>
  <c r="L19" i="10" l="1"/>
  <c r="M16" i="10" s="1"/>
  <c r="I20" i="10"/>
  <c r="L19" i="9"/>
  <c r="M16" i="9" s="1"/>
  <c r="I20" i="9"/>
  <c r="L19" i="8"/>
  <c r="M16" i="8" s="1"/>
  <c r="I20" i="8"/>
  <c r="J21" i="7"/>
  <c r="J19" i="1"/>
  <c r="M28" i="1"/>
  <c r="H33" i="1"/>
  <c r="J20" i="10" l="1"/>
  <c r="K20" i="10"/>
  <c r="K20" i="8"/>
  <c r="J20" i="8"/>
  <c r="K20" i="9"/>
  <c r="J20" i="9"/>
  <c r="I22" i="7"/>
  <c r="K22" i="7" s="1"/>
  <c r="L21" i="7"/>
  <c r="I20" i="1"/>
  <c r="K20" i="1" s="1"/>
  <c r="L19" i="1"/>
  <c r="H34" i="1"/>
  <c r="I21" i="10" l="1"/>
  <c r="L20" i="10"/>
  <c r="M16" i="1"/>
  <c r="F16" i="11" s="1"/>
  <c r="E19" i="11"/>
  <c r="I21" i="9"/>
  <c r="L20" i="9"/>
  <c r="I21" i="8"/>
  <c r="L20" i="8"/>
  <c r="J22" i="7"/>
  <c r="J20" i="1"/>
  <c r="H35" i="1"/>
  <c r="K21" i="10" l="1"/>
  <c r="J21" i="10"/>
  <c r="K21" i="8"/>
  <c r="J21" i="8"/>
  <c r="K21" i="9"/>
  <c r="J21" i="9"/>
  <c r="I23" i="7"/>
  <c r="K23" i="7" s="1"/>
  <c r="L22" i="7"/>
  <c r="I21" i="1"/>
  <c r="L20" i="1"/>
  <c r="E20" i="11" s="1"/>
  <c r="I22" i="10" l="1"/>
  <c r="L21" i="10"/>
  <c r="I22" i="9"/>
  <c r="L21" i="9"/>
  <c r="I22" i="8"/>
  <c r="L21" i="8"/>
  <c r="K21" i="1"/>
  <c r="L21" i="1" s="1"/>
  <c r="J23" i="7"/>
  <c r="J21" i="1"/>
  <c r="E21" i="11" l="1"/>
  <c r="J22" i="10"/>
  <c r="K22" i="10"/>
  <c r="K22" i="8"/>
  <c r="J22" i="8"/>
  <c r="K22" i="9"/>
  <c r="J22" i="9"/>
  <c r="I24" i="7"/>
  <c r="K24" i="7" s="1"/>
  <c r="I25" i="7" s="1"/>
  <c r="L23" i="7"/>
  <c r="I22" i="1"/>
  <c r="K22" i="1" s="1"/>
  <c r="I23" i="10" l="1"/>
  <c r="L22" i="10"/>
  <c r="I23" i="9"/>
  <c r="L22" i="9"/>
  <c r="I23" i="8"/>
  <c r="L22" i="8"/>
  <c r="M20" i="7"/>
  <c r="J24" i="7"/>
  <c r="J22" i="1"/>
  <c r="K23" i="10" l="1"/>
  <c r="J23" i="10"/>
  <c r="K23" i="8"/>
  <c r="J23" i="8"/>
  <c r="K23" i="9"/>
  <c r="J23" i="9"/>
  <c r="K25" i="7"/>
  <c r="L24" i="7"/>
  <c r="I23" i="1"/>
  <c r="K23" i="1" s="1"/>
  <c r="L22" i="1"/>
  <c r="E22" i="11" s="1"/>
  <c r="I24" i="10" l="1"/>
  <c r="L23" i="10"/>
  <c r="I24" i="9"/>
  <c r="L23" i="9"/>
  <c r="I24" i="8"/>
  <c r="L23" i="8"/>
  <c r="I26" i="7"/>
  <c r="L25" i="7"/>
  <c r="J25" i="7"/>
  <c r="J23" i="1"/>
  <c r="M20" i="10" l="1"/>
  <c r="K24" i="10"/>
  <c r="J24" i="10"/>
  <c r="M20" i="8"/>
  <c r="M20" i="9"/>
  <c r="K24" i="8"/>
  <c r="J24" i="8"/>
  <c r="K24" i="9"/>
  <c r="J24" i="9"/>
  <c r="J26" i="7"/>
  <c r="K26" i="7"/>
  <c r="I27" i="7" s="1"/>
  <c r="K27" i="7" s="1"/>
  <c r="L23" i="1"/>
  <c r="E23" i="11" s="1"/>
  <c r="I24" i="1"/>
  <c r="K24" i="1" s="1"/>
  <c r="L24" i="1" s="1"/>
  <c r="I25" i="9" l="1"/>
  <c r="K25" i="9" s="1"/>
  <c r="L24" i="9"/>
  <c r="I25" i="10"/>
  <c r="K25" i="10" s="1"/>
  <c r="I26" i="10" s="1"/>
  <c r="L24" i="10"/>
  <c r="I25" i="8"/>
  <c r="J25" i="8" s="1"/>
  <c r="L24" i="8"/>
  <c r="M24" i="1"/>
  <c r="L26" i="7"/>
  <c r="I28" i="7"/>
  <c r="L27" i="7"/>
  <c r="J27" i="7"/>
  <c r="J24" i="1"/>
  <c r="I25" i="1" s="1"/>
  <c r="K25" i="1" s="1"/>
  <c r="M20" i="1"/>
  <c r="F20" i="11" s="1"/>
  <c r="N4" i="1"/>
  <c r="J25" i="9" l="1"/>
  <c r="I26" i="9"/>
  <c r="J26" i="9" s="1"/>
  <c r="L25" i="9"/>
  <c r="E24" i="11"/>
  <c r="J25" i="10"/>
  <c r="K25" i="8"/>
  <c r="I26" i="8" s="1"/>
  <c r="K26" i="8" s="1"/>
  <c r="J26" i="10"/>
  <c r="L25" i="10"/>
  <c r="M24" i="7"/>
  <c r="K26" i="10"/>
  <c r="K26" i="9"/>
  <c r="J28" i="7"/>
  <c r="K28" i="7"/>
  <c r="I29" i="7" s="1"/>
  <c r="J25" i="1"/>
  <c r="I26" i="1" s="1"/>
  <c r="K26" i="1" s="1"/>
  <c r="I27" i="9" l="1"/>
  <c r="J27" i="9" s="1"/>
  <c r="L26" i="9"/>
  <c r="I27" i="10"/>
  <c r="J27" i="10" s="1"/>
  <c r="L26" i="10"/>
  <c r="L25" i="8"/>
  <c r="E25" i="11" s="1"/>
  <c r="J26" i="8"/>
  <c r="I27" i="8"/>
  <c r="K27" i="8" s="1"/>
  <c r="L26" i="8"/>
  <c r="L28" i="7"/>
  <c r="K27" i="9"/>
  <c r="J29" i="7"/>
  <c r="K29" i="7"/>
  <c r="J26" i="1"/>
  <c r="I27" i="1" s="1"/>
  <c r="K27" i="1" s="1"/>
  <c r="I28" i="9" l="1"/>
  <c r="K28" i="9" s="1"/>
  <c r="L27" i="9"/>
  <c r="M24" i="9" s="1"/>
  <c r="E26" i="11"/>
  <c r="K27" i="10"/>
  <c r="J27" i="8"/>
  <c r="I28" i="8"/>
  <c r="J28" i="8" s="1"/>
  <c r="L27" i="8"/>
  <c r="J28" i="9"/>
  <c r="I30" i="7"/>
  <c r="K30" i="7" s="1"/>
  <c r="L29" i="7"/>
  <c r="J27" i="1"/>
  <c r="I28" i="1" s="1"/>
  <c r="K28" i="1" s="1"/>
  <c r="I29" i="9" l="1"/>
  <c r="K29" i="9" s="1"/>
  <c r="L28" i="9"/>
  <c r="I28" i="10"/>
  <c r="J28" i="10" s="1"/>
  <c r="L27" i="10"/>
  <c r="M24" i="10" s="1"/>
  <c r="K28" i="8"/>
  <c r="I29" i="8" s="1"/>
  <c r="J29" i="8" s="1"/>
  <c r="L28" i="8"/>
  <c r="M24" i="8"/>
  <c r="J30" i="7"/>
  <c r="J28" i="1"/>
  <c r="J29" i="9" l="1"/>
  <c r="I30" i="9"/>
  <c r="K30" i="9" s="1"/>
  <c r="I31" i="9" s="1"/>
  <c r="L29" i="9"/>
  <c r="M28" i="9" s="1"/>
  <c r="E27" i="11"/>
  <c r="F24" i="11"/>
  <c r="K28" i="10"/>
  <c r="K29" i="8"/>
  <c r="I30" i="8" s="1"/>
  <c r="J30" i="8" s="1"/>
  <c r="I31" i="7"/>
  <c r="K31" i="7" s="1"/>
  <c r="L30" i="7"/>
  <c r="I29" i="1"/>
  <c r="K29" i="1" s="1"/>
  <c r="J30" i="9" l="1"/>
  <c r="N4" i="9"/>
  <c r="I29" i="10"/>
  <c r="K29" i="10" s="1"/>
  <c r="L28" i="10"/>
  <c r="L29" i="8"/>
  <c r="K30" i="8"/>
  <c r="I31" i="8" s="1"/>
  <c r="K31" i="8" s="1"/>
  <c r="K31" i="9"/>
  <c r="I32" i="9" s="1"/>
  <c r="J31" i="9"/>
  <c r="J31" i="7"/>
  <c r="J29" i="1"/>
  <c r="I30" i="1" s="1"/>
  <c r="K30" i="1" s="1"/>
  <c r="J29" i="10" l="1"/>
  <c r="I30" i="10"/>
  <c r="J30" i="10" s="1"/>
  <c r="L29" i="10"/>
  <c r="E29" i="11" s="1"/>
  <c r="E28" i="11"/>
  <c r="L30" i="8"/>
  <c r="I32" i="8"/>
  <c r="J32" i="8" s="1"/>
  <c r="L31" i="8"/>
  <c r="J31" i="8"/>
  <c r="K32" i="9"/>
  <c r="I33" i="9" s="1"/>
  <c r="J32" i="9"/>
  <c r="I32" i="7"/>
  <c r="K32" i="7" s="1"/>
  <c r="L31" i="7"/>
  <c r="J30" i="1"/>
  <c r="I31" i="1" s="1"/>
  <c r="K31" i="1" s="1"/>
  <c r="M28" i="8" l="1"/>
  <c r="K32" i="8"/>
  <c r="I33" i="8" s="1"/>
  <c r="J33" i="8" s="1"/>
  <c r="K30" i="10"/>
  <c r="L32" i="8"/>
  <c r="K33" i="9"/>
  <c r="I34" i="9" s="1"/>
  <c r="J33" i="9"/>
  <c r="N4" i="7"/>
  <c r="M28" i="7"/>
  <c r="J32" i="7"/>
  <c r="I33" i="7"/>
  <c r="K33" i="7" s="1"/>
  <c r="J31" i="1"/>
  <c r="I32" i="1" s="1"/>
  <c r="K32" i="1" s="1"/>
  <c r="I31" i="10" l="1"/>
  <c r="K31" i="10" s="1"/>
  <c r="L30" i="10"/>
  <c r="K33" i="8"/>
  <c r="K34" i="9"/>
  <c r="I35" i="9" s="1"/>
  <c r="J34" i="9"/>
  <c r="I34" i="7"/>
  <c r="K34" i="7" s="1"/>
  <c r="J33" i="7"/>
  <c r="J32" i="1"/>
  <c r="I33" i="1" s="1"/>
  <c r="K33" i="1" s="1"/>
  <c r="J31" i="10" l="1"/>
  <c r="E30" i="11"/>
  <c r="I32" i="10"/>
  <c r="L31" i="10"/>
  <c r="E31" i="11" s="1"/>
  <c r="I34" i="8"/>
  <c r="L33" i="8"/>
  <c r="K35" i="9"/>
  <c r="J35" i="9"/>
  <c r="I35" i="7"/>
  <c r="K35" i="7" s="1"/>
  <c r="J34" i="7"/>
  <c r="J33" i="1"/>
  <c r="I34" i="1" s="1"/>
  <c r="K34" i="1" s="1"/>
  <c r="M28" i="10" l="1"/>
  <c r="F28" i="11" s="1"/>
  <c r="J32" i="10"/>
  <c r="K32" i="10"/>
  <c r="K34" i="8"/>
  <c r="J34" i="8"/>
  <c r="J35" i="7"/>
  <c r="J34" i="1"/>
  <c r="I35" i="1" s="1"/>
  <c r="K35" i="1" s="1"/>
  <c r="I33" i="10" l="1"/>
  <c r="L32" i="10"/>
  <c r="I35" i="8"/>
  <c r="L34" i="8"/>
  <c r="J35" i="1"/>
  <c r="E32" i="11" l="1"/>
  <c r="K33" i="10"/>
  <c r="J33" i="10"/>
  <c r="E34" i="11"/>
  <c r="N4" i="8"/>
  <c r="M32" i="8"/>
  <c r="J35" i="8"/>
  <c r="K35" i="8"/>
  <c r="I34" i="10" l="1"/>
  <c r="L33" i="10"/>
  <c r="J34" i="10" l="1"/>
  <c r="K34" i="10"/>
  <c r="I35" i="10" s="1"/>
  <c r="E33" i="11"/>
  <c r="I33" i="11" s="1"/>
  <c r="I11" i="11" s="1"/>
  <c r="M32" i="10"/>
  <c r="F32" i="11" s="1"/>
  <c r="N4" i="10"/>
  <c r="G4" i="11" s="1"/>
  <c r="K35" i="10" l="1"/>
  <c r="J35" i="10"/>
</calcChain>
</file>

<file path=xl/sharedStrings.xml><?xml version="1.0" encoding="utf-8"?>
<sst xmlns="http://schemas.openxmlformats.org/spreadsheetml/2006/main" count="210" uniqueCount="102">
  <si>
    <t>AVRIL</t>
  </si>
  <si>
    <t>MAI</t>
  </si>
  <si>
    <t>JUIN</t>
  </si>
  <si>
    <t>JUILLET</t>
  </si>
  <si>
    <t>AOÛT</t>
  </si>
  <si>
    <t>SEPTEMBRE</t>
  </si>
  <si>
    <t>OCTOBRE</t>
  </si>
  <si>
    <t>MOIS</t>
  </si>
  <si>
    <t>SEMAINE</t>
  </si>
  <si>
    <t>ETP</t>
  </si>
  <si>
    <t>Mois</t>
  </si>
  <si>
    <t>H = Durée moyenne du jour (h)</t>
  </si>
  <si>
    <t>JANVIER</t>
  </si>
  <si>
    <t>FÉVRIER</t>
  </si>
  <si>
    <t>MARS</t>
  </si>
  <si>
    <t>NOVEMBRE</t>
  </si>
  <si>
    <t>DÉCEMBRE</t>
  </si>
  <si>
    <t>I = Indice de chaleur mensuel</t>
  </si>
  <si>
    <t>SOMME DES I</t>
  </si>
  <si>
    <t>Calcul de a</t>
  </si>
  <si>
    <t>F = Indice d'ensoleillement mensuel</t>
  </si>
  <si>
    <t>P = Précipitations moyennes mensuelles</t>
  </si>
  <si>
    <t>SOMME DES P ET DES PE</t>
  </si>
  <si>
    <t>Kc</t>
  </si>
  <si>
    <t>ETR</t>
  </si>
  <si>
    <t>RFU</t>
  </si>
  <si>
    <t>PE</t>
  </si>
  <si>
    <t>BESOIN EN EAU</t>
  </si>
  <si>
    <t>ETP = Evapotranspiration Potentielle (en mm/mois)</t>
  </si>
  <si>
    <t>Profondeur de Sol (en cm)</t>
  </si>
  <si>
    <t>Rétention Eau en fonction du SOL (en mm d'eau/cm de terre fine)</t>
  </si>
  <si>
    <t>RFUmax (en mm)</t>
  </si>
  <si>
    <t>RFUmax = 2/3 RU</t>
  </si>
  <si>
    <t>RFUn</t>
  </si>
  <si>
    <t>Si RFU &lt; 0,20 x RFUmax</t>
  </si>
  <si>
    <t>APPORT D'EAU (en mm)</t>
  </si>
  <si>
    <t>SURFACE CULTIVEE</t>
  </si>
  <si>
    <t>ha</t>
  </si>
  <si>
    <t>VOLUMES D'EAU HEBDOMADAIRES (en m3)</t>
  </si>
  <si>
    <t>CULTURE DE BLE</t>
  </si>
  <si>
    <t>RFU (en mm)</t>
  </si>
  <si>
    <t>Durée d'ensoleillement (h/mois)</t>
  </si>
  <si>
    <r>
      <t>VOLUMES D'EAU HEBDOMADAIRES (en m</t>
    </r>
    <r>
      <rPr>
        <b/>
        <vertAlign val="superscript"/>
        <sz val="12"/>
        <color theme="0"/>
        <rFont val="Calibri"/>
        <family val="2"/>
        <scheme val="minor"/>
      </rPr>
      <t>3</t>
    </r>
    <r>
      <rPr>
        <b/>
        <sz val="12"/>
        <color theme="0"/>
        <rFont val="Calibri"/>
        <family val="2"/>
        <scheme val="minor"/>
      </rPr>
      <t>)</t>
    </r>
  </si>
  <si>
    <r>
      <t>VOLUMES D'EAU MENSUELS        (en m</t>
    </r>
    <r>
      <rPr>
        <b/>
        <vertAlign val="superscript"/>
        <sz val="12"/>
        <color theme="0"/>
        <rFont val="Calibri"/>
        <family val="2"/>
        <scheme val="minor"/>
      </rPr>
      <t>3</t>
    </r>
    <r>
      <rPr>
        <b/>
        <sz val="12"/>
        <color theme="0"/>
        <rFont val="Calibri"/>
        <family val="2"/>
        <scheme val="minor"/>
      </rPr>
      <t>)</t>
    </r>
  </si>
  <si>
    <r>
      <t>VOLUME D'EAU ANNUEL              (en m</t>
    </r>
    <r>
      <rPr>
        <b/>
        <vertAlign val="superscript"/>
        <sz val="12"/>
        <color theme="0"/>
        <rFont val="Calibri"/>
        <family val="2"/>
        <scheme val="minor"/>
      </rPr>
      <t>3</t>
    </r>
    <r>
      <rPr>
        <b/>
        <sz val="12"/>
        <color theme="0"/>
        <rFont val="Calibri"/>
        <family val="2"/>
        <scheme val="minor"/>
      </rPr>
      <t>)</t>
    </r>
  </si>
  <si>
    <t>APPORT D'EAU                (en mm)</t>
  </si>
  <si>
    <t>STATION METEO-France DE CHARTRES (1981-2002)</t>
  </si>
  <si>
    <t>% de Pe par rapport à P</t>
  </si>
  <si>
    <t>CULTURE DE POMMES DE TERRE</t>
  </si>
  <si>
    <t>CULTURE DE BETTERAVES</t>
  </si>
  <si>
    <r>
      <t>VOLUMES D'EAU HEBDOMADAIRES (en m</t>
    </r>
    <r>
      <rPr>
        <b/>
        <vertAlign val="superscript"/>
        <sz val="12"/>
        <rFont val="Calibri"/>
        <family val="2"/>
        <scheme val="minor"/>
      </rPr>
      <t>3</t>
    </r>
    <r>
      <rPr>
        <b/>
        <sz val="12"/>
        <rFont val="Calibri"/>
        <family val="2"/>
        <scheme val="minor"/>
      </rPr>
      <t>)</t>
    </r>
  </si>
  <si>
    <r>
      <t>VOLUMES D'EAU MENSUELS (en m</t>
    </r>
    <r>
      <rPr>
        <b/>
        <vertAlign val="superscript"/>
        <sz val="12"/>
        <rFont val="Calibri"/>
        <family val="2"/>
        <scheme val="minor"/>
      </rPr>
      <t>3</t>
    </r>
    <r>
      <rPr>
        <b/>
        <sz val="12"/>
        <rFont val="Calibri"/>
        <family val="2"/>
        <scheme val="minor"/>
      </rPr>
      <t>)</t>
    </r>
  </si>
  <si>
    <r>
      <t>VOLUME D'EAU ANNUEL              (en m</t>
    </r>
    <r>
      <rPr>
        <b/>
        <vertAlign val="superscript"/>
        <sz val="12"/>
        <rFont val="Calibri"/>
        <family val="2"/>
        <scheme val="minor"/>
      </rPr>
      <t>3</t>
    </r>
    <r>
      <rPr>
        <b/>
        <sz val="12"/>
        <rFont val="Calibri"/>
        <family val="2"/>
        <scheme val="minor"/>
      </rPr>
      <t>)</t>
    </r>
  </si>
  <si>
    <t>CULTURE DE MAÏS</t>
  </si>
  <si>
    <t>VOLUMES D'EAU HEBDOMADAIRES           (en m3)</t>
  </si>
  <si>
    <t>VOLUMES D'EAU MENSUELS                (en m3)</t>
  </si>
  <si>
    <t>VOLUME D'EAU ANNUEL                          (en m3)</t>
  </si>
  <si>
    <t>VOLUMES D'EAU HEBDOMADAIRES                              (en m3)</t>
  </si>
  <si>
    <t>VOLUMES D'EAU MENSUELS                 (en m3)</t>
  </si>
  <si>
    <t>VOLUME D'EAU ANNUEL                 (en m3)</t>
  </si>
  <si>
    <t>PE = Précipitations efficaces        (en mm/mois)</t>
  </si>
  <si>
    <t>Tj = Température moyenne mensuelle     (en °C)</t>
  </si>
  <si>
    <r>
      <t>VOLUMES D'EAU HEBDOMADAIRES (en m</t>
    </r>
    <r>
      <rPr>
        <b/>
        <vertAlign val="superscript"/>
        <sz val="12"/>
        <color rgb="FFFF0000"/>
        <rFont val="Calibri"/>
        <family val="2"/>
        <scheme val="minor"/>
      </rPr>
      <t>3</t>
    </r>
    <r>
      <rPr>
        <b/>
        <sz val="12"/>
        <color rgb="FFFF0000"/>
        <rFont val="Calibri"/>
        <family val="2"/>
        <scheme val="minor"/>
      </rPr>
      <t>)</t>
    </r>
  </si>
  <si>
    <r>
      <t>VOLUMES D'EAU MENSUELS        (en m</t>
    </r>
    <r>
      <rPr>
        <b/>
        <vertAlign val="superscript"/>
        <sz val="12"/>
        <color rgb="FFFF0000"/>
        <rFont val="Calibri"/>
        <family val="2"/>
        <scheme val="minor"/>
      </rPr>
      <t>3</t>
    </r>
    <r>
      <rPr>
        <b/>
        <sz val="12"/>
        <color rgb="FFFF0000"/>
        <rFont val="Calibri"/>
        <family val="2"/>
        <scheme val="minor"/>
      </rPr>
      <t>)</t>
    </r>
  </si>
  <si>
    <r>
      <t>VOLUME D'EAU ANNUEL        (en m</t>
    </r>
    <r>
      <rPr>
        <b/>
        <vertAlign val="superscript"/>
        <sz val="12"/>
        <color rgb="FFFF0000"/>
        <rFont val="Calibri"/>
        <family val="2"/>
        <scheme val="minor"/>
      </rPr>
      <t>3</t>
    </r>
    <r>
      <rPr>
        <b/>
        <sz val="12"/>
        <color rgb="FFFF0000"/>
        <rFont val="Calibri"/>
        <family val="2"/>
        <scheme val="minor"/>
      </rPr>
      <t>)</t>
    </r>
  </si>
  <si>
    <t>CULTURE DE CAROTTES</t>
  </si>
  <si>
    <t>TOTAL</t>
  </si>
  <si>
    <t>m3/j</t>
  </si>
  <si>
    <t>MINI</t>
  </si>
  <si>
    <t>MAXI</t>
  </si>
  <si>
    <t>m3/sem</t>
  </si>
  <si>
    <t>Qexpl =</t>
  </si>
  <si>
    <t>m3/h</t>
  </si>
  <si>
    <t>JUILLET 7j/7</t>
  </si>
  <si>
    <t>SEPTEMBRE 5j/7</t>
  </si>
  <si>
    <t>JUIN 6j/7</t>
  </si>
  <si>
    <t>AOUT7j/7</t>
  </si>
  <si>
    <r>
      <t>VOLUMES D'EAU HEBDOMADAIRES REPARTIS                     (en m</t>
    </r>
    <r>
      <rPr>
        <b/>
        <vertAlign val="superscript"/>
        <sz val="12"/>
        <color theme="0"/>
        <rFont val="Calibri"/>
        <family val="2"/>
        <scheme val="minor"/>
      </rPr>
      <t>3</t>
    </r>
    <r>
      <rPr>
        <b/>
        <sz val="12"/>
        <color theme="0"/>
        <rFont val="Calibri"/>
        <family val="2"/>
        <scheme val="minor"/>
      </rPr>
      <t>)</t>
    </r>
  </si>
  <si>
    <t>VOLUMES D'EAU MENSUELS        (en m3)</t>
  </si>
  <si>
    <t>VOLUME D'EAU ANNUEL             (en m3)</t>
  </si>
  <si>
    <t>APPORT D'EAU              (en mm)</t>
  </si>
  <si>
    <t>Mai sem 1</t>
  </si>
  <si>
    <t>Mai sem 2</t>
  </si>
  <si>
    <t>Mai sem 3</t>
  </si>
  <si>
    <t>Mai sem 4</t>
  </si>
  <si>
    <t>Juin sem 1</t>
  </si>
  <si>
    <t>Juin sem 2</t>
  </si>
  <si>
    <t>Juin sem 3</t>
  </si>
  <si>
    <t>Juin sem 4</t>
  </si>
  <si>
    <t>Juillet sem 1</t>
  </si>
  <si>
    <t>Juillet sem 2</t>
  </si>
  <si>
    <t>Juillet sem 3</t>
  </si>
  <si>
    <t>Juillet sem 4</t>
  </si>
  <si>
    <t>Août sem 1</t>
  </si>
  <si>
    <t>Août sem 2</t>
  </si>
  <si>
    <t>Août sem 3</t>
  </si>
  <si>
    <t>Août sem 4</t>
  </si>
  <si>
    <t>Septembre sem 1</t>
  </si>
  <si>
    <t>Septembre sem 2</t>
  </si>
  <si>
    <t>Septembre sem 3</t>
  </si>
  <si>
    <t>Septembre sem 4</t>
  </si>
  <si>
    <t>ANNEXE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</si>
</sst>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C5000B"/>
      <name val="Arial"/>
      <family val="2"/>
    </font>
    <font>
      <sz val="11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20"/>
      <color rgb="FFFF0000"/>
      <name val="Calibri"/>
      <family val="2"/>
      <scheme val="minor"/>
    </font>
    <font>
      <b/>
      <vertAlign val="superscript"/>
      <sz val="12"/>
      <color rgb="FFFF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6"/>
      <color rgb="FF0000FF"/>
      <name val="Arial"/>
      <family val="2"/>
    </font>
    <font>
      <sz val="16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D320"/>
        <bgColor rgb="FFFFD320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F2F2A4"/>
        <bgColor indexed="64"/>
      </patternFill>
    </fill>
    <fill>
      <patternFill patternType="solid">
        <fgColor rgb="FFC5FFC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1" xfId="0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0" fillId="0" borderId="0" xfId="0" applyFill="1" applyBorder="1"/>
    <xf numFmtId="0" fontId="4" fillId="0" borderId="3" xfId="0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0" xfId="0" applyAlignment="1">
      <alignment horizontal="right"/>
    </xf>
    <xf numFmtId="2" fontId="0" fillId="0" borderId="2" xfId="0" applyNumberFormat="1" applyFill="1" applyBorder="1"/>
    <xf numFmtId="0" fontId="0" fillId="0" borderId="0" xfId="0" applyFill="1"/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/>
    <xf numFmtId="3" fontId="0" fillId="0" borderId="2" xfId="0" applyNumberForma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0" fontId="7" fillId="0" borderId="0" xfId="0" applyFont="1"/>
    <xf numFmtId="2" fontId="11" fillId="6" borderId="2" xfId="0" applyNumberFormat="1" applyFont="1" applyFill="1" applyBorder="1"/>
    <xf numFmtId="4" fontId="11" fillId="6" borderId="2" xfId="0" applyNumberFormat="1" applyFont="1" applyFill="1" applyBorder="1"/>
    <xf numFmtId="4" fontId="16" fillId="0" borderId="0" xfId="0" applyNumberFormat="1" applyFont="1" applyFill="1" applyBorder="1"/>
    <xf numFmtId="3" fontId="0" fillId="0" borderId="1" xfId="0" applyNumberFormat="1" applyBorder="1"/>
    <xf numFmtId="0" fontId="17" fillId="0" borderId="2" xfId="0" applyFont="1" applyFill="1" applyBorder="1"/>
    <xf numFmtId="0" fontId="17" fillId="0" borderId="9" xfId="0" applyFont="1" applyFill="1" applyBorder="1"/>
    <xf numFmtId="2" fontId="0" fillId="0" borderId="9" xfId="0" applyNumberFormat="1" applyFill="1" applyBorder="1"/>
    <xf numFmtId="2" fontId="18" fillId="7" borderId="9" xfId="0" applyNumberFormat="1" applyFont="1" applyFill="1" applyBorder="1"/>
    <xf numFmtId="0" fontId="19" fillId="0" borderId="0" xfId="0" applyFont="1"/>
    <xf numFmtId="4" fontId="19" fillId="0" borderId="0" xfId="0" applyNumberFormat="1" applyFont="1" applyFill="1"/>
    <xf numFmtId="4" fontId="19" fillId="0" borderId="0" xfId="0" applyNumberFormat="1" applyFont="1"/>
    <xf numFmtId="0" fontId="16" fillId="0" borderId="0" xfId="0" applyFont="1" applyAlignment="1">
      <alignment horizontal="right"/>
    </xf>
    <xf numFmtId="3" fontId="19" fillId="0" borderId="0" xfId="0" applyNumberFormat="1" applyFont="1"/>
    <xf numFmtId="0" fontId="19" fillId="0" borderId="2" xfId="0" applyFont="1" applyFill="1" applyBorder="1"/>
    <xf numFmtId="0" fontId="0" fillId="0" borderId="8" xfId="0" applyBorder="1"/>
    <xf numFmtId="3" fontId="0" fillId="0" borderId="8" xfId="0" applyNumberFormat="1" applyBorder="1"/>
    <xf numFmtId="3" fontId="8" fillId="5" borderId="11" xfId="0" applyNumberFormat="1" applyFont="1" applyFill="1" applyBorder="1" applyAlignment="1">
      <alignment horizontal="center" vertical="center" wrapText="1"/>
    </xf>
    <xf numFmtId="3" fontId="8" fillId="5" borderId="12" xfId="0" applyNumberFormat="1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4" fontId="11" fillId="0" borderId="1" xfId="0" applyNumberFormat="1" applyFont="1" applyFill="1" applyBorder="1"/>
    <xf numFmtId="4" fontId="11" fillId="0" borderId="5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4" fontId="8" fillId="9" borderId="1" xfId="0" applyNumberFormat="1" applyFont="1" applyFill="1" applyBorder="1" applyAlignment="1">
      <alignment horizontal="center" vertical="center" wrapText="1"/>
    </xf>
    <xf numFmtId="4" fontId="9" fillId="9" borderId="1" xfId="0" applyNumberFormat="1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2" xfId="0" applyFill="1" applyBorder="1"/>
    <xf numFmtId="0" fontId="0" fillId="0" borderId="2" xfId="0" applyBorder="1"/>
    <xf numFmtId="0" fontId="17" fillId="0" borderId="0" xfId="0" applyFont="1"/>
    <xf numFmtId="4" fontId="17" fillId="0" borderId="0" xfId="0" applyNumberFormat="1" applyFont="1" applyFill="1"/>
    <xf numFmtId="4" fontId="17" fillId="0" borderId="0" xfId="0" applyNumberFormat="1" applyFont="1"/>
    <xf numFmtId="0" fontId="11" fillId="0" borderId="0" xfId="0" applyFont="1" applyAlignment="1">
      <alignment horizontal="right"/>
    </xf>
    <xf numFmtId="0" fontId="28" fillId="0" borderId="0" xfId="0" applyFont="1"/>
    <xf numFmtId="3" fontId="17" fillId="0" borderId="0" xfId="0" applyNumberFormat="1" applyFont="1"/>
    <xf numFmtId="0" fontId="17" fillId="0" borderId="1" xfId="0" applyFont="1" applyFill="1" applyBorder="1"/>
    <xf numFmtId="3" fontId="23" fillId="3" borderId="0" xfId="0" applyNumberFormat="1" applyFont="1" applyFill="1" applyAlignment="1">
      <alignment horizontal="center"/>
    </xf>
    <xf numFmtId="0" fontId="21" fillId="9" borderId="1" xfId="0" applyFont="1" applyFill="1" applyBorder="1" applyAlignment="1">
      <alignment horizontal="center" vertical="center" wrapText="1"/>
    </xf>
    <xf numFmtId="4" fontId="21" fillId="9" borderId="1" xfId="0" applyNumberFormat="1" applyFont="1" applyFill="1" applyBorder="1" applyAlignment="1">
      <alignment horizontal="center" vertical="center" wrapText="1"/>
    </xf>
    <xf numFmtId="3" fontId="21" fillId="9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/>
    <xf numFmtId="4" fontId="16" fillId="0" borderId="5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17" fillId="0" borderId="1" xfId="0" applyFont="1" applyBorder="1"/>
    <xf numFmtId="3" fontId="9" fillId="9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3" fontId="13" fillId="3" borderId="0" xfId="0" applyNumberFormat="1" applyFont="1" applyFill="1" applyAlignment="1">
      <alignment horizontal="center"/>
    </xf>
    <xf numFmtId="0" fontId="30" fillId="0" borderId="0" xfId="0" applyFont="1"/>
    <xf numFmtId="0" fontId="19" fillId="0" borderId="8" xfId="0" applyFont="1" applyBorder="1"/>
    <xf numFmtId="4" fontId="16" fillId="0" borderId="8" xfId="0" applyNumberFormat="1" applyFont="1" applyFill="1" applyBorder="1"/>
    <xf numFmtId="0" fontId="19" fillId="0" borderId="13" xfId="0" applyFont="1" applyFill="1" applyBorder="1"/>
    <xf numFmtId="4" fontId="16" fillId="0" borderId="14" xfId="0" applyNumberFormat="1" applyFont="1" applyFill="1" applyBorder="1" applyAlignment="1">
      <alignment horizontal="center"/>
    </xf>
    <xf numFmtId="4" fontId="16" fillId="0" borderId="8" xfId="0" applyNumberFormat="1" applyFont="1" applyFill="1" applyBorder="1" applyAlignment="1">
      <alignment horizontal="center"/>
    </xf>
    <xf numFmtId="4" fontId="22" fillId="0" borderId="8" xfId="0" applyNumberFormat="1" applyFont="1" applyFill="1" applyBorder="1" applyAlignment="1">
      <alignment horizontal="center"/>
    </xf>
    <xf numFmtId="3" fontId="16" fillId="0" borderId="8" xfId="0" applyNumberFormat="1" applyFont="1" applyFill="1" applyBorder="1" applyAlignment="1">
      <alignment horizontal="center"/>
    </xf>
    <xf numFmtId="0" fontId="19" fillId="0" borderId="1" xfId="0" applyFont="1" applyBorder="1"/>
    <xf numFmtId="0" fontId="19" fillId="0" borderId="9" xfId="0" applyFont="1" applyFill="1" applyBorder="1"/>
    <xf numFmtId="0" fontId="11" fillId="0" borderId="2" xfId="0" applyFont="1" applyFill="1" applyBorder="1"/>
    <xf numFmtId="0" fontId="17" fillId="0" borderId="0" xfId="0" applyFont="1" applyAlignment="1">
      <alignment horizontal="center" vertical="center" wrapText="1"/>
    </xf>
    <xf numFmtId="0" fontId="32" fillId="10" borderId="0" xfId="0" applyFont="1" applyFill="1"/>
    <xf numFmtId="0" fontId="35" fillId="10" borderId="0" xfId="0" applyFont="1" applyFill="1"/>
    <xf numFmtId="0" fontId="6" fillId="10" borderId="0" xfId="0" applyFont="1" applyFill="1"/>
    <xf numFmtId="0" fontId="6" fillId="10" borderId="0" xfId="0" applyFont="1" applyFill="1" applyAlignment="1">
      <alignment horizontal="right"/>
    </xf>
    <xf numFmtId="3" fontId="6" fillId="10" borderId="0" xfId="0" applyNumberFormat="1" applyFont="1" applyFill="1"/>
    <xf numFmtId="3" fontId="1" fillId="10" borderId="0" xfId="0" applyNumberFormat="1" applyFont="1" applyFill="1"/>
    <xf numFmtId="0" fontId="6" fillId="10" borderId="0" xfId="0" applyFont="1" applyFill="1" applyAlignment="1">
      <alignment horizontal="center"/>
    </xf>
    <xf numFmtId="3" fontId="6" fillId="10" borderId="0" xfId="0" applyNumberFormat="1" applyFont="1" applyFill="1" applyAlignment="1">
      <alignment horizontal="right"/>
    </xf>
    <xf numFmtId="4" fontId="6" fillId="10" borderId="0" xfId="0" applyNumberFormat="1" applyFont="1" applyFill="1"/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0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3" fontId="21" fillId="0" borderId="6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3" fontId="23" fillId="0" borderId="7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3" fontId="21" fillId="0" borderId="7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11" fillId="9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4" xfId="0" applyBorder="1" applyAlignment="1"/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11" fillId="6" borderId="15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FF"/>
      <color rgb="FFC5FFC5"/>
      <color rgb="FFF7F7F7"/>
      <color rgb="FFF2F2A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0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rgbClr val="FFFF00">
            <a:alpha val="31000"/>
          </a:srgbClr>
        </a:solidFill>
      </c:spPr>
    </c:sideWall>
    <c:backWall>
      <c:thickness val="0"/>
      <c:spPr>
        <a:solidFill>
          <a:srgbClr val="FFFF00">
            <a:alpha val="31000"/>
          </a:srgbClr>
        </a:solidFill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gradFill>
              <a:gsLst>
                <a:gs pos="0">
                  <a:srgbClr val="3399FF"/>
                </a:gs>
                <a:gs pos="16000">
                  <a:srgbClr val="00CCCC"/>
                </a:gs>
                <a:gs pos="47000">
                  <a:srgbClr val="9999FF"/>
                </a:gs>
                <a:gs pos="60001">
                  <a:srgbClr val="2E6792"/>
                </a:gs>
                <a:gs pos="71001">
                  <a:srgbClr val="3333CC"/>
                </a:gs>
                <a:gs pos="81000">
                  <a:srgbClr val="1170FF"/>
                </a:gs>
                <a:gs pos="100000">
                  <a:srgbClr val="006699"/>
                </a:gs>
              </a:gsLst>
              <a:lin ang="5400000" scaled="0"/>
            </a:gradFill>
          </c:spPr>
          <c:invertIfNegative val="0"/>
          <c:cat>
            <c:strRef>
              <c:f>'BESOIN EN EAU_TOTAL REPARTI'!$C$12:$C$31</c:f>
              <c:strCache>
                <c:ptCount val="20"/>
                <c:pt idx="0">
                  <c:v>Mai sem 1</c:v>
                </c:pt>
                <c:pt idx="1">
                  <c:v>Mai sem 2</c:v>
                </c:pt>
                <c:pt idx="2">
                  <c:v>Mai sem 3</c:v>
                </c:pt>
                <c:pt idx="3">
                  <c:v>Mai sem 4</c:v>
                </c:pt>
                <c:pt idx="4">
                  <c:v>Juin sem 1</c:v>
                </c:pt>
                <c:pt idx="5">
                  <c:v>Juin sem 2</c:v>
                </c:pt>
                <c:pt idx="6">
                  <c:v>Juin sem 3</c:v>
                </c:pt>
                <c:pt idx="7">
                  <c:v>Juin sem 4</c:v>
                </c:pt>
                <c:pt idx="8">
                  <c:v>Juillet sem 1</c:v>
                </c:pt>
                <c:pt idx="9">
                  <c:v>Juillet sem 2</c:v>
                </c:pt>
                <c:pt idx="10">
                  <c:v>Juillet sem 3</c:v>
                </c:pt>
                <c:pt idx="11">
                  <c:v>Juillet sem 4</c:v>
                </c:pt>
                <c:pt idx="12">
                  <c:v>Août sem 1</c:v>
                </c:pt>
                <c:pt idx="13">
                  <c:v>Août sem 2</c:v>
                </c:pt>
                <c:pt idx="14">
                  <c:v>Août sem 3</c:v>
                </c:pt>
                <c:pt idx="15">
                  <c:v>Août sem 4</c:v>
                </c:pt>
                <c:pt idx="16">
                  <c:v>Septembre sem 1</c:v>
                </c:pt>
                <c:pt idx="17">
                  <c:v>Septembre sem 2</c:v>
                </c:pt>
                <c:pt idx="18">
                  <c:v>Septembre sem 3</c:v>
                </c:pt>
                <c:pt idx="19">
                  <c:v>Septembre sem 4</c:v>
                </c:pt>
              </c:strCache>
            </c:strRef>
          </c:cat>
          <c:val>
            <c:numRef>
              <c:f>'BESOIN EN EAU_TOTAL REPARTI'!$D$12:$D$31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2000</c:v>
                </c:pt>
                <c:pt idx="5">
                  <c:v>8000</c:v>
                </c:pt>
                <c:pt idx="6">
                  <c:v>6000</c:v>
                </c:pt>
                <c:pt idx="7">
                  <c:v>10000</c:v>
                </c:pt>
                <c:pt idx="8">
                  <c:v>14000</c:v>
                </c:pt>
                <c:pt idx="9">
                  <c:v>9000</c:v>
                </c:pt>
                <c:pt idx="10">
                  <c:v>10000</c:v>
                </c:pt>
                <c:pt idx="11">
                  <c:v>15000</c:v>
                </c:pt>
                <c:pt idx="12">
                  <c:v>8500</c:v>
                </c:pt>
                <c:pt idx="13">
                  <c:v>4000</c:v>
                </c:pt>
                <c:pt idx="14">
                  <c:v>15000</c:v>
                </c:pt>
                <c:pt idx="15">
                  <c:v>3000</c:v>
                </c:pt>
                <c:pt idx="16">
                  <c:v>7000</c:v>
                </c:pt>
                <c:pt idx="17">
                  <c:v>9000</c:v>
                </c:pt>
                <c:pt idx="18">
                  <c:v>2000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9432704"/>
        <c:axId val="99438592"/>
        <c:axId val="0"/>
      </c:bar3DChart>
      <c:catAx>
        <c:axId val="9943270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4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99438592"/>
        <c:crosses val="autoZero"/>
        <c:auto val="1"/>
        <c:lblAlgn val="ctr"/>
        <c:lblOffset val="100"/>
        <c:noMultiLvlLbl val="0"/>
      </c:catAx>
      <c:valAx>
        <c:axId val="99438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99432704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jpg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66675</xdr:rowOff>
        </xdr:from>
        <xdr:to>
          <xdr:col>1</xdr:col>
          <xdr:colOff>485775</xdr:colOff>
          <xdr:row>1</xdr:row>
          <xdr:rowOff>314325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504825</xdr:colOff>
      <xdr:row>0</xdr:row>
      <xdr:rowOff>38100</xdr:rowOff>
    </xdr:from>
    <xdr:to>
      <xdr:col>2</xdr:col>
      <xdr:colOff>561975</xdr:colOff>
      <xdr:row>1</xdr:row>
      <xdr:rowOff>152400</xdr:rowOff>
    </xdr:to>
    <xdr:sp macro="" textlink="">
      <xdr:nvSpPr>
        <xdr:cNvPr id="3" name="Text Box 82"/>
        <xdr:cNvSpPr txBox="1">
          <a:spLocks noChangeArrowheads="1"/>
        </xdr:cNvSpPr>
      </xdr:nvSpPr>
      <xdr:spPr bwMode="auto">
        <a:xfrm>
          <a:off x="1266825" y="38100"/>
          <a:ext cx="819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5720" rIns="0" bIns="0" anchor="t" upright="1"/>
        <a:lstStyle/>
        <a:p>
          <a:pPr algn="l" rtl="0">
            <a:defRPr sz="1000"/>
          </a:pPr>
          <a:r>
            <a:rPr lang="fr-FR" sz="1400" b="1" i="0" u="none" strike="noStrike" baseline="0">
              <a:solidFill>
                <a:srgbClr val="0000FF"/>
              </a:solidFill>
              <a:latin typeface="Comic Sans MS"/>
            </a:rPr>
            <a:t>GéoSen</a:t>
          </a:r>
        </a:p>
      </xdr:txBody>
    </xdr:sp>
    <xdr:clientData/>
  </xdr:twoCellAnchor>
  <xdr:twoCellAnchor>
    <xdr:from>
      <xdr:col>3</xdr:col>
      <xdr:colOff>866775</xdr:colOff>
      <xdr:row>0</xdr:row>
      <xdr:rowOff>47625</xdr:rowOff>
    </xdr:from>
    <xdr:to>
      <xdr:col>4</xdr:col>
      <xdr:colOff>723900</xdr:colOff>
      <xdr:row>0</xdr:row>
      <xdr:rowOff>276225</xdr:rowOff>
    </xdr:to>
    <xdr:sp macro="" textlink="">
      <xdr:nvSpPr>
        <xdr:cNvPr id="2" name="Rectangle 1"/>
        <xdr:cNvSpPr/>
      </xdr:nvSpPr>
      <xdr:spPr>
        <a:xfrm>
          <a:off x="2609850" y="47625"/>
          <a:ext cx="1095375" cy="228600"/>
        </a:xfrm>
        <a:prstGeom prst="rect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5382875" y="1104900"/>
    <xdr:ext cx="5131439" cy="418967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ZoneTexte 2"/>
            <xdr:cNvSpPr txBox="1">
              <a:spLocks noResize="1"/>
            </xdr:cNvSpPr>
          </xdr:nvSpPr>
          <xdr:spPr>
            <a:xfrm>
              <a:off x="15382875" y="1104900"/>
              <a:ext cx="5131439" cy="4189679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vert="horz" wrap="none" lIns="0" tIns="0" rIns="0" bIns="0" anchor="ctr" anchorCtr="1" compatLnSpc="0"/>
            <a:lstStyle/>
            <a:p>
              <a:pPr lvl="0" rtl="0" hangingPunct="0">
                <a:buNone/>
                <a:tabLst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m>
                      <m:mPr>
                        <m:mcs>
                          <m:mc>
                            <m:mcPr>
                              <m:count m:val="1"/>
                              <m:mcJc m:val="center"/>
                            </m:mcPr>
                          </m:mc>
                        </m:mcs>
                        <m:ctrlPr>
                          <a:rPr lang="fr-FR" i="1">
                            <a:latin typeface="Cambria Math"/>
                          </a:rPr>
                        </m:ctrlPr>
                      </m:mPr>
                      <m:mr>
                        <m:e>
                          <m:r>
                            <m:rPr>
                              <m:nor/>
                            </m:rPr>
                            <a:rPr lang="fr-FR"/>
                            <m:t>𝐁𝐢𝐥𝐚𝐧</m:t>
                          </m:r>
                          <m:r>
                            <m:rPr>
                              <m:nor/>
                            </m:rPr>
                            <a:rPr lang="fr-FR" i="1"/>
                            <m:t> </m:t>
                          </m:r>
                          <m:r>
                            <m:rPr>
                              <m:nor/>
                            </m:rPr>
                            <a:rPr lang="fr-FR" i="1"/>
                            <m:t>𝐡𝐲𝐝𝐫𝐢𝐪𝐮𝐞</m:t>
                          </m:r>
                          <m:r>
                            <m:rPr>
                              <m:nor/>
                            </m:rPr>
                            <a:rPr lang="fr-FR" i="1"/>
                            <m:t> </m:t>
                          </m:r>
                          <m:r>
                            <m:rPr>
                              <m:nor/>
                            </m:rPr>
                            <a:rPr lang="fr-FR" i="1"/>
                            <m:t>𝐬𝐚𝐧𝐬</m:t>
                          </m:r>
                          <m:r>
                            <m:rPr>
                              <m:nor/>
                            </m:rPr>
                            <a:rPr lang="fr-FR" i="1"/>
                            <m:t> </m:t>
                          </m:r>
                          <m:r>
                            <m:rPr>
                              <m:nor/>
                            </m:rPr>
                            <a:rPr lang="fr-FR" i="1"/>
                            <m:t>𝐢𝐫𝐫𝐢𝐠𝐚𝐭𝐢𝐨𝐧</m:t>
                          </m:r>
                          <m:r>
                            <m:rPr>
                              <m:nor/>
                            </m:rPr>
                            <a:rPr lang="fr-FR" i="1"/>
                            <m:t>:</m:t>
                          </m:r>
                        </m:e>
                      </m:mr>
                      <m:mr>
                        <m:e/>
                      </m:mr>
                      <m:mr>
                        <m:e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=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  <m:r>
                                <a:rPr lang="fr-FR" i="0">
                                  <a:latin typeface="Cambria Math"/>
                                </a:rPr>
                                <m:t>−1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+</m:t>
                          </m:r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Pe</m:t>
                          </m:r>
                          <m:r>
                            <a:rPr lang="fr-FR" i="0">
                              <a:latin typeface="Cambria Math"/>
                            </a:rPr>
                            <m:t>−</m:t>
                          </m:r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ETR</m:t>
                          </m:r>
                          <m:r>
                            <a:rPr lang="fr-FR" i="0">
                              <a:latin typeface="Cambria Math"/>
                            </a:rPr>
                            <m:t>=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  <m:r>
                                <a:rPr lang="fr-FR" i="0">
                                  <a:latin typeface="Cambria Math"/>
                                </a:rPr>
                                <m:t>−1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+</m:t>
                          </m:r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Pe</m:t>
                          </m:r>
                          <m:r>
                            <a:rPr lang="fr-FR" i="0">
                              <a:latin typeface="Cambria Math"/>
                            </a:rPr>
                            <m:t>−</m:t>
                          </m:r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ETP</m:t>
                          </m:r>
                          <m:r>
                            <a:rPr lang="fr-FR" i="0">
                              <a:latin typeface="Cambria Math"/>
                            </a:rPr>
                            <m:t>∗</m:t>
                          </m:r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Kc</m:t>
                          </m:r>
                        </m:e>
                      </m:mr>
                      <m:mr>
                        <m:e/>
                      </m:mr>
                      <m:mr>
                        <m:e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a:rPr lang="fr-FR" i="1">
                                  <a:latin typeface="Cambria Math"/>
                                </a:rPr>
                                <m:t>𝑅𝐹𝑈</m:t>
                              </m:r>
                            </m:e>
                            <m:sub>
                              <m:r>
                                <a:rPr lang="fr-FR" i="1">
                                  <a:latin typeface="Cambria Math"/>
                                </a:rPr>
                                <m:t>𝑛</m:t>
                              </m:r>
                            </m:sub>
                          </m:sSub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(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mm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/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semaine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)=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serve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facilement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utilisable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de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la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semaine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n</m:t>
                          </m:r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ETR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(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mm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/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semaine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) = 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vapotranspiration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elle</m:t>
                          </m:r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ETP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(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mm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/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semaine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) = 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vapotranspiration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potentielle</m:t>
                          </m:r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Kc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=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coefficient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cultural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de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la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plante</m:t>
                          </m:r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(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mm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/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semaine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) =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cumulation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Pluies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efficaces</m:t>
                          </m:r>
                        </m:e>
                      </m:mr>
                      <m:mr>
                        <m:e/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𝐁𝐞𝐬𝐨𝐢𝐧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𝐚𝐩𝐩𝐨𝐫𝐭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𝐩𝐚𝐫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𝐥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′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𝐢𝐫𝐫𝐢𝐠𝐚𝐭𝐢𝐨𝐧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:</m:t>
                          </m:r>
                        </m:e>
                      </m:mr>
                      <m:mr>
                        <m:e/>
                      </m:mr>
                      <m:mr>
                        <m:e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Si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&gt;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max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,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=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max</m:t>
                              </m:r>
                            </m:sub>
                          </m:sSub>
                        </m:e>
                      </m:mr>
                      <m:mr>
                        <m:e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Si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&lt;0,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=0</m:t>
                          </m:r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(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La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RFU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peut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remplir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plus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que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maximum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peut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ê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tre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gative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eau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)</m:t>
                          </m:r>
                        </m:e>
                      </m:mr>
                      <m:mr>
                        <m:e/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Lorsque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RFU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= 0,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est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situation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de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stress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hydrique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.</m:t>
                          </m:r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Pour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′é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viter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,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suppose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que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′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irrigation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est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cessaire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lorsque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:</m:t>
                          </m:r>
                        </m:e>
                      </m:mr>
                      <m:mr>
                        <m:e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&lt;0,20∗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max</m:t>
                              </m:r>
                            </m:sub>
                          </m:sSub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Dans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cas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,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apporte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irrigation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:</m:t>
                          </m:r>
                        </m:e>
                      </m:mr>
                      <m:mr>
                        <m:e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max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−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Cet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apport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est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alors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percut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sur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la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RFU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de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la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semaine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+1.</m:t>
                          </m:r>
                        </m:e>
                      </m:mr>
                    </m:m>
                  </m:oMath>
                </m:oMathPara>
              </a14:m>
              <a:endParaRPr lang="fr-FR"/>
            </a:p>
          </xdr:txBody>
        </xdr:sp>
      </mc:Choice>
      <mc:Fallback xmlns="">
        <xdr:sp macro="" textlink="">
          <xdr:nvSpPr>
            <xdr:cNvPr id="3" name="ZoneTexte 2"/>
            <xdr:cNvSpPr txBox="1">
              <a:spLocks noResize="1"/>
            </xdr:cNvSpPr>
          </xdr:nvSpPr>
          <xdr:spPr>
            <a:xfrm>
              <a:off x="15382875" y="1104900"/>
              <a:ext cx="5131439" cy="4189679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vert="horz" wrap="none" lIns="0" tIns="0" rIns="0" bIns="0" anchor="ctr" anchorCtr="1" compatLnSpc="0"/>
            <a:lstStyle/>
            <a:p>
              <a:pPr lvl="0" rtl="0" hangingPunct="0">
                <a:buNone/>
                <a:tabLst/>
              </a:pPr>
              <a:r>
                <a:rPr lang="fr-FR" i="0">
                  <a:latin typeface="Cambria Math"/>
                </a:rPr>
                <a:t>■8("</a:t>
              </a:r>
              <a:r>
                <a:rPr lang="fr-FR" i="0"/>
                <a:t>𝐁𝐢𝐥𝐚𝐧 𝐡𝐲𝐝𝐫𝐢𝐪𝐮𝐞 𝐬𝐚𝐧𝐬 𝐢𝐫𝐫𝐢𝐠𝐚𝐭𝐢𝐨𝐧:</a:t>
              </a:r>
              <a:r>
                <a:rPr lang="fr-FR" i="0">
                  <a:latin typeface="Cambria Math"/>
                </a:rPr>
                <a:t>" @@RFU_n=RFU_(n−1)+Pe−ETR=RFU_(n−1)+Pe−ETP∗Kc@@〖𝑅𝐹𝑈〗_𝑛 "(mm/semaine)= Réserve facilement utilisable de la semaine n" @"ETR (mm/semaine) = évapotranspiration réelle" @"ETP (mm/semaine) = évapotranspiration potentielle" @"Kc = coefficient cultural de la plante" @"Pe (mm/semaine) = cumulation Pluies efficaces" @@"𝐁𝐞𝐬𝐨𝐢𝐧 𝐚𝐩𝐩𝐨𝐫𝐭é 𝐩𝐚𝐫 𝐥′𝐢𝐫𝐫𝐢𝐠𝐚𝐭𝐢𝐨𝐧:" @@SiRFU_n&gt;RFU_max,RFU_n=RFU_max@SiRFU_n&lt;0,RFU_n=0@"(La RFU ne peut se remplir plus que son maximum et ne peut être négative en eau)" @@"Lorsque RFU = 0, on est en situation de stress hydrique." @"Pour l′éviter, on suppose que l′irrigation est nécessaire lorsque :" @RFU_n&lt;0,20∗RFU_max@"Dans ce cas, on apporte en irrigation :" @RFU_max−RFU_n@"Cet apport est alors répercuté sur la RFU de la semaine n+1." )</a:t>
              </a:r>
              <a:endParaRPr lang="fr-FR"/>
            </a:p>
          </xdr:txBody>
        </xdr:sp>
      </mc:Fallback>
    </mc:AlternateContent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15382875" y="1104900"/>
    <xdr:ext cx="5131439" cy="418967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ZoneTexte 1"/>
            <xdr:cNvSpPr txBox="1">
              <a:spLocks noResize="1"/>
            </xdr:cNvSpPr>
          </xdr:nvSpPr>
          <xdr:spPr>
            <a:xfrm>
              <a:off x="15382875" y="1104900"/>
              <a:ext cx="5131439" cy="4189679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vert="horz" wrap="none" lIns="0" tIns="0" rIns="0" bIns="0" anchor="ctr" anchorCtr="1" compatLnSpc="0"/>
            <a:lstStyle/>
            <a:p>
              <a:pPr lvl="0" rtl="0" hangingPunct="0">
                <a:buNone/>
                <a:tabLst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m>
                      <m:mPr>
                        <m:mcs>
                          <m:mc>
                            <m:mcPr>
                              <m:count m:val="1"/>
                              <m:mcJc m:val="center"/>
                            </m:mcPr>
                          </m:mc>
                        </m:mcs>
                        <m:ctrlPr>
                          <a:rPr lang="fr-FR" i="1">
                            <a:latin typeface="Cambria Math"/>
                          </a:rPr>
                        </m:ctrlPr>
                      </m:mPr>
                      <m:mr>
                        <m:e>
                          <m:r>
                            <m:rPr>
                              <m:nor/>
                            </m:rPr>
                            <a:rPr lang="fr-FR"/>
                            <m:t>𝐁𝐢𝐥𝐚𝐧</m:t>
                          </m:r>
                          <m:r>
                            <m:rPr>
                              <m:nor/>
                            </m:rPr>
                            <a:rPr lang="fr-FR" i="1"/>
                            <m:t> </m:t>
                          </m:r>
                          <m:r>
                            <m:rPr>
                              <m:nor/>
                            </m:rPr>
                            <a:rPr lang="fr-FR" i="1"/>
                            <m:t>𝐡𝐲𝐝𝐫𝐢𝐪𝐮𝐞</m:t>
                          </m:r>
                          <m:r>
                            <m:rPr>
                              <m:nor/>
                            </m:rPr>
                            <a:rPr lang="fr-FR" i="1"/>
                            <m:t> </m:t>
                          </m:r>
                          <m:r>
                            <m:rPr>
                              <m:nor/>
                            </m:rPr>
                            <a:rPr lang="fr-FR" i="1"/>
                            <m:t>𝐬𝐚𝐧𝐬</m:t>
                          </m:r>
                          <m:r>
                            <m:rPr>
                              <m:nor/>
                            </m:rPr>
                            <a:rPr lang="fr-FR" i="1"/>
                            <m:t> </m:t>
                          </m:r>
                          <m:r>
                            <m:rPr>
                              <m:nor/>
                            </m:rPr>
                            <a:rPr lang="fr-FR" i="1"/>
                            <m:t>𝐢𝐫𝐫𝐢𝐠𝐚𝐭𝐢𝐨𝐧</m:t>
                          </m:r>
                          <m:r>
                            <m:rPr>
                              <m:nor/>
                            </m:rPr>
                            <a:rPr lang="fr-FR" i="1"/>
                            <m:t>:</m:t>
                          </m:r>
                        </m:e>
                      </m:mr>
                      <m:mr>
                        <m:e/>
                      </m:mr>
                      <m:mr>
                        <m:e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=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  <m:r>
                                <a:rPr lang="fr-FR" i="0">
                                  <a:latin typeface="Cambria Math"/>
                                </a:rPr>
                                <m:t>−1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+</m:t>
                          </m:r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Pe</m:t>
                          </m:r>
                          <m:r>
                            <a:rPr lang="fr-FR" i="0">
                              <a:latin typeface="Cambria Math"/>
                            </a:rPr>
                            <m:t>−</m:t>
                          </m:r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ETR</m:t>
                          </m:r>
                          <m:r>
                            <a:rPr lang="fr-FR" i="0">
                              <a:latin typeface="Cambria Math"/>
                            </a:rPr>
                            <m:t>=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  <m:r>
                                <a:rPr lang="fr-FR" i="0">
                                  <a:latin typeface="Cambria Math"/>
                                </a:rPr>
                                <m:t>−1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+</m:t>
                          </m:r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Pe</m:t>
                          </m:r>
                          <m:r>
                            <a:rPr lang="fr-FR" i="0">
                              <a:latin typeface="Cambria Math"/>
                            </a:rPr>
                            <m:t>−</m:t>
                          </m:r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ETP</m:t>
                          </m:r>
                          <m:r>
                            <a:rPr lang="fr-FR" i="0">
                              <a:latin typeface="Cambria Math"/>
                            </a:rPr>
                            <m:t>∗</m:t>
                          </m:r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Kc</m:t>
                          </m:r>
                        </m:e>
                      </m:mr>
                      <m:mr>
                        <m:e/>
                      </m:mr>
                      <m:mr>
                        <m:e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a:rPr lang="fr-FR" i="1">
                                  <a:latin typeface="Cambria Math"/>
                                </a:rPr>
                                <m:t>𝑅𝐹𝑈</m:t>
                              </m:r>
                            </m:e>
                            <m:sub>
                              <m:r>
                                <a:rPr lang="fr-FR" i="1">
                                  <a:latin typeface="Cambria Math"/>
                                </a:rPr>
                                <m:t>𝑛</m:t>
                              </m:r>
                            </m:sub>
                          </m:sSub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(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mm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/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semaine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)=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serve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facilement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utilisable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de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la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semaine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n</m:t>
                          </m:r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ETR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(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mm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/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semaine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) = 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vapotranspiration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elle</m:t>
                          </m:r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ETP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(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mm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/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semaine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) = 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vapotranspiration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potentielle</m:t>
                          </m:r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Kc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=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coefficient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cultural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de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la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plante</m:t>
                          </m:r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(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mm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/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semaine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) =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cumulation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Pluies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efficaces</m:t>
                          </m:r>
                        </m:e>
                      </m:mr>
                      <m:mr>
                        <m:e/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𝐁𝐞𝐬𝐨𝐢𝐧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𝐚𝐩𝐩𝐨𝐫𝐭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𝐩𝐚𝐫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𝐥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′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𝐢𝐫𝐫𝐢𝐠𝐚𝐭𝐢𝐨𝐧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:</m:t>
                          </m:r>
                        </m:e>
                      </m:mr>
                      <m:mr>
                        <m:e/>
                      </m:mr>
                      <m:mr>
                        <m:e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Si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&gt;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max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,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=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max</m:t>
                              </m:r>
                            </m:sub>
                          </m:sSub>
                        </m:e>
                      </m:mr>
                      <m:mr>
                        <m:e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Si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&lt;0,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=0</m:t>
                          </m:r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(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La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RFU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peut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remplir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plus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que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maximum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peut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ê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tre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gative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eau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)</m:t>
                          </m:r>
                        </m:e>
                      </m:mr>
                      <m:mr>
                        <m:e/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Lorsque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RFU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= 0,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est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situation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de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stress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hydrique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.</m:t>
                          </m:r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Pour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′é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viter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,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suppose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que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′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irrigation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est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cessaire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lorsque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:</m:t>
                          </m:r>
                        </m:e>
                      </m:mr>
                      <m:mr>
                        <m:e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&lt;0,20∗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max</m:t>
                              </m:r>
                            </m:sub>
                          </m:sSub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Dans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cas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,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apporte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irrigation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:</m:t>
                          </m:r>
                        </m:e>
                      </m:mr>
                      <m:mr>
                        <m:e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max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−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Cet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apport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est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alors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percut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sur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la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RFU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de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la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semaine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+1.</m:t>
                          </m:r>
                        </m:e>
                      </m:mr>
                    </m:m>
                  </m:oMath>
                </m:oMathPara>
              </a14:m>
              <a:endParaRPr lang="fr-FR"/>
            </a:p>
          </xdr:txBody>
        </xdr:sp>
      </mc:Choice>
      <mc:Fallback xmlns="">
        <xdr:sp macro="" textlink="">
          <xdr:nvSpPr>
            <xdr:cNvPr id="2" name="ZoneTexte 1"/>
            <xdr:cNvSpPr txBox="1">
              <a:spLocks noResize="1"/>
            </xdr:cNvSpPr>
          </xdr:nvSpPr>
          <xdr:spPr>
            <a:xfrm>
              <a:off x="15382875" y="1104900"/>
              <a:ext cx="5131439" cy="4189679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vert="horz" wrap="none" lIns="0" tIns="0" rIns="0" bIns="0" anchor="ctr" anchorCtr="1" compatLnSpc="0"/>
            <a:lstStyle/>
            <a:p>
              <a:pPr lvl="0" rtl="0" hangingPunct="0">
                <a:buNone/>
                <a:tabLst/>
              </a:pPr>
              <a:r>
                <a:rPr lang="fr-FR" i="0">
                  <a:latin typeface="Cambria Math"/>
                </a:rPr>
                <a:t>■8("</a:t>
              </a:r>
              <a:r>
                <a:rPr lang="fr-FR" i="0"/>
                <a:t>𝐁𝐢𝐥𝐚𝐧 𝐡𝐲𝐝𝐫𝐢𝐪𝐮𝐞 𝐬𝐚𝐧𝐬 𝐢𝐫𝐫𝐢𝐠𝐚𝐭𝐢𝐨𝐧:</a:t>
              </a:r>
              <a:r>
                <a:rPr lang="fr-FR" i="0">
                  <a:latin typeface="Cambria Math"/>
                </a:rPr>
                <a:t>" @@RFU_n=RFU_(n−1)+Pe−ETR=RFU_(n−1)+Pe−ETP∗Kc@@〖𝑅𝐹𝑈〗_𝑛 "(mm/semaine)= Réserve facilement utilisable de la semaine n" @"ETR (mm/semaine) = évapotranspiration réelle" @"ETP (mm/semaine) = évapotranspiration potentielle" @"Kc = coefficient cultural de la plante" @"Pe (mm/semaine) = cumulation Pluies efficaces" @@"𝐁𝐞𝐬𝐨𝐢𝐧 𝐚𝐩𝐩𝐨𝐫𝐭é 𝐩𝐚𝐫 𝐥′𝐢𝐫𝐫𝐢𝐠𝐚𝐭𝐢𝐨𝐧:" @@SiRFU_n&gt;RFU_max,RFU_n=RFU_max@SiRFU_n&lt;0,RFU_n=0@"(La RFU ne peut se remplir plus que son maximum et ne peut être négative en eau)" @@"Lorsque RFU = 0, on est en situation de stress hydrique." @"Pour l′éviter, on suppose que l′irrigation est nécessaire lorsque :" @RFU_n&lt;0,20∗RFU_max@"Dans ce cas, on apporte en irrigation :" @RFU_max−RFU_n@"Cet apport est alors répercuté sur la RFU de la semaine n+1." )</a:t>
              </a:r>
              <a:endParaRPr lang="fr-FR"/>
            </a:p>
          </xdr:txBody>
        </xdr:sp>
      </mc:Fallback>
    </mc:AlternateContent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5382875" y="1104900"/>
    <xdr:ext cx="5131439" cy="418967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ZoneTexte 1"/>
            <xdr:cNvSpPr txBox="1">
              <a:spLocks noResize="1"/>
            </xdr:cNvSpPr>
          </xdr:nvSpPr>
          <xdr:spPr>
            <a:xfrm>
              <a:off x="15382875" y="1104900"/>
              <a:ext cx="5131439" cy="4189679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vert="horz" wrap="none" lIns="0" tIns="0" rIns="0" bIns="0" anchor="ctr" anchorCtr="1" compatLnSpc="0"/>
            <a:lstStyle/>
            <a:p>
              <a:pPr lvl="0" rtl="0" hangingPunct="0">
                <a:buNone/>
                <a:tabLst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m>
                      <m:mPr>
                        <m:mcs>
                          <m:mc>
                            <m:mcPr>
                              <m:count m:val="1"/>
                              <m:mcJc m:val="center"/>
                            </m:mcPr>
                          </m:mc>
                        </m:mcs>
                        <m:ctrlPr>
                          <a:rPr lang="fr-FR" i="1">
                            <a:latin typeface="Cambria Math"/>
                          </a:rPr>
                        </m:ctrlPr>
                      </m:mPr>
                      <m:mr>
                        <m:e>
                          <m:r>
                            <m:rPr>
                              <m:nor/>
                            </m:rPr>
                            <a:rPr lang="fr-FR"/>
                            <m:t>𝐁𝐢𝐥𝐚𝐧</m:t>
                          </m:r>
                          <m:r>
                            <m:rPr>
                              <m:nor/>
                            </m:rPr>
                            <a:rPr lang="fr-FR" i="1"/>
                            <m:t> </m:t>
                          </m:r>
                          <m:r>
                            <m:rPr>
                              <m:nor/>
                            </m:rPr>
                            <a:rPr lang="fr-FR" i="1"/>
                            <m:t>𝐡𝐲𝐝𝐫𝐢𝐪𝐮𝐞</m:t>
                          </m:r>
                          <m:r>
                            <m:rPr>
                              <m:nor/>
                            </m:rPr>
                            <a:rPr lang="fr-FR" i="1"/>
                            <m:t> </m:t>
                          </m:r>
                          <m:r>
                            <m:rPr>
                              <m:nor/>
                            </m:rPr>
                            <a:rPr lang="fr-FR" i="1"/>
                            <m:t>𝐬𝐚𝐧𝐬</m:t>
                          </m:r>
                          <m:r>
                            <m:rPr>
                              <m:nor/>
                            </m:rPr>
                            <a:rPr lang="fr-FR" i="1"/>
                            <m:t> </m:t>
                          </m:r>
                          <m:r>
                            <m:rPr>
                              <m:nor/>
                            </m:rPr>
                            <a:rPr lang="fr-FR" i="1"/>
                            <m:t>𝐢𝐫𝐫𝐢𝐠𝐚𝐭𝐢𝐨𝐧</m:t>
                          </m:r>
                          <m:r>
                            <m:rPr>
                              <m:nor/>
                            </m:rPr>
                            <a:rPr lang="fr-FR" i="1"/>
                            <m:t>:</m:t>
                          </m:r>
                        </m:e>
                      </m:mr>
                      <m:mr>
                        <m:e/>
                      </m:mr>
                      <m:mr>
                        <m:e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=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  <m:r>
                                <a:rPr lang="fr-FR" i="0">
                                  <a:latin typeface="Cambria Math"/>
                                </a:rPr>
                                <m:t>−1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+</m:t>
                          </m:r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Pe</m:t>
                          </m:r>
                          <m:r>
                            <a:rPr lang="fr-FR" i="0">
                              <a:latin typeface="Cambria Math"/>
                            </a:rPr>
                            <m:t>−</m:t>
                          </m:r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ETR</m:t>
                          </m:r>
                          <m:r>
                            <a:rPr lang="fr-FR" i="0">
                              <a:latin typeface="Cambria Math"/>
                            </a:rPr>
                            <m:t>=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  <m:r>
                                <a:rPr lang="fr-FR" i="0">
                                  <a:latin typeface="Cambria Math"/>
                                </a:rPr>
                                <m:t>−1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+</m:t>
                          </m:r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Pe</m:t>
                          </m:r>
                          <m:r>
                            <a:rPr lang="fr-FR" i="0">
                              <a:latin typeface="Cambria Math"/>
                            </a:rPr>
                            <m:t>−</m:t>
                          </m:r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ETP</m:t>
                          </m:r>
                          <m:r>
                            <a:rPr lang="fr-FR" i="0">
                              <a:latin typeface="Cambria Math"/>
                            </a:rPr>
                            <m:t>∗</m:t>
                          </m:r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Kc</m:t>
                          </m:r>
                        </m:e>
                      </m:mr>
                      <m:mr>
                        <m:e/>
                      </m:mr>
                      <m:mr>
                        <m:e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a:rPr lang="fr-FR" i="1">
                                  <a:latin typeface="Cambria Math"/>
                                </a:rPr>
                                <m:t>𝑅𝐹𝑈</m:t>
                              </m:r>
                            </m:e>
                            <m:sub>
                              <m:r>
                                <a:rPr lang="fr-FR" i="1">
                                  <a:latin typeface="Cambria Math"/>
                                </a:rPr>
                                <m:t>𝑛</m:t>
                              </m:r>
                            </m:sub>
                          </m:sSub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(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mm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/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semaine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)=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serve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facilement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utilisable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de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la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semaine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n</m:t>
                          </m:r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ETR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(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mm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/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semaine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) = 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vapotranspiration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elle</m:t>
                          </m:r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ETP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(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mm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/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semaine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) = 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vapotranspiration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potentielle</m:t>
                          </m:r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Kc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=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coefficient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cultural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de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la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plante</m:t>
                          </m:r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(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mm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/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semaine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) =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cumulation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Pluies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efficaces</m:t>
                          </m:r>
                        </m:e>
                      </m:mr>
                      <m:mr>
                        <m:e/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𝐁𝐞𝐬𝐨𝐢𝐧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𝐚𝐩𝐩𝐨𝐫𝐭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𝐩𝐚𝐫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𝐥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′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𝐢𝐫𝐫𝐢𝐠𝐚𝐭𝐢𝐨𝐧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:</m:t>
                          </m:r>
                        </m:e>
                      </m:mr>
                      <m:mr>
                        <m:e/>
                      </m:mr>
                      <m:mr>
                        <m:e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Si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&gt;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max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,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=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max</m:t>
                              </m:r>
                            </m:sub>
                          </m:sSub>
                        </m:e>
                      </m:mr>
                      <m:mr>
                        <m:e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Si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&lt;0,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=0</m:t>
                          </m:r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(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La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RFU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peut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remplir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plus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que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maximum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peut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ê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tre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gative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eau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)</m:t>
                          </m:r>
                        </m:e>
                      </m:mr>
                      <m:mr>
                        <m:e/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Lorsque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RFU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= 0,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est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situation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de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stress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hydrique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.</m:t>
                          </m:r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Pour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′é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viter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,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suppose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que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′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irrigation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est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cessaire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lorsque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:</m:t>
                          </m:r>
                        </m:e>
                      </m:mr>
                      <m:mr>
                        <m:e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&lt;0,20∗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max</m:t>
                              </m:r>
                            </m:sub>
                          </m:sSub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Dans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cas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,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apporte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irrigation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:</m:t>
                          </m:r>
                        </m:e>
                      </m:mr>
                      <m:mr>
                        <m:e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max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−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Cet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apport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est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alors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percut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sur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la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RFU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de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la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semaine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+1.</m:t>
                          </m:r>
                        </m:e>
                      </m:mr>
                    </m:m>
                  </m:oMath>
                </m:oMathPara>
              </a14:m>
              <a:endParaRPr lang="fr-FR"/>
            </a:p>
          </xdr:txBody>
        </xdr:sp>
      </mc:Choice>
      <mc:Fallback xmlns="">
        <xdr:sp macro="" textlink="">
          <xdr:nvSpPr>
            <xdr:cNvPr id="2" name="ZoneTexte 1"/>
            <xdr:cNvSpPr txBox="1">
              <a:spLocks noResize="1"/>
            </xdr:cNvSpPr>
          </xdr:nvSpPr>
          <xdr:spPr>
            <a:xfrm>
              <a:off x="15382875" y="1104900"/>
              <a:ext cx="5131439" cy="4189679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vert="horz" wrap="none" lIns="0" tIns="0" rIns="0" bIns="0" anchor="ctr" anchorCtr="1" compatLnSpc="0"/>
            <a:lstStyle/>
            <a:p>
              <a:pPr lvl="0" rtl="0" hangingPunct="0">
                <a:buNone/>
                <a:tabLst/>
              </a:pPr>
              <a:r>
                <a:rPr lang="fr-FR" i="0">
                  <a:latin typeface="Cambria Math"/>
                </a:rPr>
                <a:t>■8("</a:t>
              </a:r>
              <a:r>
                <a:rPr lang="fr-FR" i="0"/>
                <a:t>𝐁𝐢𝐥𝐚𝐧 𝐡𝐲𝐝𝐫𝐢𝐪𝐮𝐞 𝐬𝐚𝐧𝐬 𝐢𝐫𝐫𝐢𝐠𝐚𝐭𝐢𝐨𝐧:</a:t>
              </a:r>
              <a:r>
                <a:rPr lang="fr-FR" i="0">
                  <a:latin typeface="Cambria Math"/>
                </a:rPr>
                <a:t>" @@RFU_n=RFU_(n−1)+Pe−ETR=RFU_(n−1)+Pe−ETP∗Kc@@〖𝑅𝐹𝑈〗_𝑛 "(mm/semaine)= Réserve facilement utilisable de la semaine n" @"ETR (mm/semaine) = évapotranspiration réelle" @"ETP (mm/semaine) = évapotranspiration potentielle" @"Kc = coefficient cultural de la plante" @"Pe (mm/semaine) = cumulation Pluies efficaces" @@"𝐁𝐞𝐬𝐨𝐢𝐧 𝐚𝐩𝐩𝐨𝐫𝐭é 𝐩𝐚𝐫 𝐥′𝐢𝐫𝐫𝐢𝐠𝐚𝐭𝐢𝐨𝐧:" @@SiRFU_n&gt;RFU_max,RFU_n=RFU_max@SiRFU_n&lt;0,RFU_n=0@"(La RFU ne peut se remplir plus que son maximum et ne peut être négative en eau)" @@"Lorsque RFU = 0, on est en situation de stress hydrique." @"Pour l′éviter, on suppose que l′irrigation est nécessaire lorsque :" @RFU_n&lt;0,20∗RFU_max@"Dans ce cas, on apporte en irrigation :" @RFU_max−RFU_n@"Cet apport est alors répercuté sur la RFU de la semaine n+1." )</a:t>
              </a:r>
              <a:endParaRPr lang="fr-FR"/>
            </a:p>
          </xdr:txBody>
        </xdr:sp>
      </mc:Fallback>
    </mc:AlternateContent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5382875" y="1104900"/>
    <xdr:ext cx="5131439" cy="418967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ZoneTexte 1"/>
            <xdr:cNvSpPr txBox="1">
              <a:spLocks noResize="1"/>
            </xdr:cNvSpPr>
          </xdr:nvSpPr>
          <xdr:spPr>
            <a:xfrm>
              <a:off x="15382875" y="1104900"/>
              <a:ext cx="5131439" cy="4189679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vert="horz" wrap="none" lIns="0" tIns="0" rIns="0" bIns="0" anchor="ctr" anchorCtr="1" compatLnSpc="0"/>
            <a:lstStyle/>
            <a:p>
              <a:pPr lvl="0" rtl="0" hangingPunct="0">
                <a:buNone/>
                <a:tabLst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m>
                      <m:mPr>
                        <m:mcs>
                          <m:mc>
                            <m:mcPr>
                              <m:count m:val="1"/>
                              <m:mcJc m:val="center"/>
                            </m:mcPr>
                          </m:mc>
                        </m:mcs>
                        <m:ctrlPr>
                          <a:rPr lang="fr-FR" i="1">
                            <a:latin typeface="Cambria Math"/>
                          </a:rPr>
                        </m:ctrlPr>
                      </m:mPr>
                      <m:mr>
                        <m:e>
                          <m:r>
                            <m:rPr>
                              <m:nor/>
                            </m:rPr>
                            <a:rPr lang="fr-FR"/>
                            <m:t>𝐁𝐢𝐥𝐚𝐧</m:t>
                          </m:r>
                          <m:r>
                            <m:rPr>
                              <m:nor/>
                            </m:rPr>
                            <a:rPr lang="fr-FR" i="1"/>
                            <m:t> </m:t>
                          </m:r>
                          <m:r>
                            <m:rPr>
                              <m:nor/>
                            </m:rPr>
                            <a:rPr lang="fr-FR" i="1"/>
                            <m:t>𝐡𝐲𝐝𝐫𝐢𝐪𝐮𝐞</m:t>
                          </m:r>
                          <m:r>
                            <m:rPr>
                              <m:nor/>
                            </m:rPr>
                            <a:rPr lang="fr-FR" i="1"/>
                            <m:t> </m:t>
                          </m:r>
                          <m:r>
                            <m:rPr>
                              <m:nor/>
                            </m:rPr>
                            <a:rPr lang="fr-FR" i="1"/>
                            <m:t>𝐬𝐚𝐧𝐬</m:t>
                          </m:r>
                          <m:r>
                            <m:rPr>
                              <m:nor/>
                            </m:rPr>
                            <a:rPr lang="fr-FR" i="1"/>
                            <m:t> </m:t>
                          </m:r>
                          <m:r>
                            <m:rPr>
                              <m:nor/>
                            </m:rPr>
                            <a:rPr lang="fr-FR" i="1"/>
                            <m:t>𝐢𝐫𝐫𝐢𝐠𝐚𝐭𝐢𝐨𝐧</m:t>
                          </m:r>
                          <m:r>
                            <m:rPr>
                              <m:nor/>
                            </m:rPr>
                            <a:rPr lang="fr-FR" i="1"/>
                            <m:t>:</m:t>
                          </m:r>
                        </m:e>
                      </m:mr>
                      <m:mr>
                        <m:e/>
                      </m:mr>
                      <m:mr>
                        <m:e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=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  <m:r>
                                <a:rPr lang="fr-FR" i="0">
                                  <a:latin typeface="Cambria Math"/>
                                </a:rPr>
                                <m:t>−1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+</m:t>
                          </m:r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Pe</m:t>
                          </m:r>
                          <m:r>
                            <a:rPr lang="fr-FR" i="0">
                              <a:latin typeface="Cambria Math"/>
                            </a:rPr>
                            <m:t>−</m:t>
                          </m:r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ETR</m:t>
                          </m:r>
                          <m:r>
                            <a:rPr lang="fr-FR" i="0">
                              <a:latin typeface="Cambria Math"/>
                            </a:rPr>
                            <m:t>=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  <m:r>
                                <a:rPr lang="fr-FR" i="0">
                                  <a:latin typeface="Cambria Math"/>
                                </a:rPr>
                                <m:t>−1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+</m:t>
                          </m:r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Pe</m:t>
                          </m:r>
                          <m:r>
                            <a:rPr lang="fr-FR" i="0">
                              <a:latin typeface="Cambria Math"/>
                            </a:rPr>
                            <m:t>−</m:t>
                          </m:r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ETP</m:t>
                          </m:r>
                          <m:r>
                            <a:rPr lang="fr-FR" i="0">
                              <a:latin typeface="Cambria Math"/>
                            </a:rPr>
                            <m:t>∗</m:t>
                          </m:r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Kc</m:t>
                          </m:r>
                        </m:e>
                      </m:mr>
                      <m:mr>
                        <m:e/>
                      </m:mr>
                      <m:mr>
                        <m:e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a:rPr lang="fr-FR" i="1">
                                  <a:latin typeface="Cambria Math"/>
                                </a:rPr>
                                <m:t>𝑅𝐹𝑈</m:t>
                              </m:r>
                            </m:e>
                            <m:sub>
                              <m:r>
                                <a:rPr lang="fr-FR" i="1">
                                  <a:latin typeface="Cambria Math"/>
                                </a:rPr>
                                <m:t>𝑛</m:t>
                              </m:r>
                            </m:sub>
                          </m:sSub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(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mm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/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semaine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)=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serve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facilement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utilisable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de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la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semaine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n</m:t>
                          </m:r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ETR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(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mm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/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semaine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) = 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vapotranspiration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elle</m:t>
                          </m:r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ETP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(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mm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/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semaine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) = 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vapotranspiration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potentielle</m:t>
                          </m:r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Kc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=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coefficient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cultural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de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la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plante</m:t>
                          </m:r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(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mm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/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semaine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) =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cumulation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Pluies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efficaces</m:t>
                          </m:r>
                        </m:e>
                      </m:mr>
                      <m:mr>
                        <m:e/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𝐁𝐞𝐬𝐨𝐢𝐧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𝐚𝐩𝐩𝐨𝐫𝐭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𝐩𝐚𝐫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𝐥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′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𝐢𝐫𝐫𝐢𝐠𝐚𝐭𝐢𝐨𝐧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:</m:t>
                          </m:r>
                        </m:e>
                      </m:mr>
                      <m:mr>
                        <m:e/>
                      </m:mr>
                      <m:mr>
                        <m:e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Si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&gt;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max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,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=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max</m:t>
                              </m:r>
                            </m:sub>
                          </m:sSub>
                        </m:e>
                      </m:mr>
                      <m:mr>
                        <m:e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Si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&lt;0,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=0</m:t>
                          </m:r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(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La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RFU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peut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remplir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plus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que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maximum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peut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ê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tre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gative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eau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)</m:t>
                          </m:r>
                        </m:e>
                      </m:mr>
                      <m:mr>
                        <m:e/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Lorsque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RFU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= 0,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est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situation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de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stress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hydrique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.</m:t>
                          </m:r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Pour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′é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viter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,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suppose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que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′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irrigation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est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cessaire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lorsque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:</m:t>
                          </m:r>
                        </m:e>
                      </m:mr>
                      <m:mr>
                        <m:e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&lt;0,20∗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max</m:t>
                              </m:r>
                            </m:sub>
                          </m:sSub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Dans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cas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,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apporte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irrigation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:</m:t>
                          </m:r>
                        </m:e>
                      </m:mr>
                      <m:mr>
                        <m:e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max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−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Cet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apport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est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alors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percut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sur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la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RFU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de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la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semaine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+1.</m:t>
                          </m:r>
                        </m:e>
                      </m:mr>
                    </m:m>
                  </m:oMath>
                </m:oMathPara>
              </a14:m>
              <a:endParaRPr lang="fr-FR"/>
            </a:p>
          </xdr:txBody>
        </xdr:sp>
      </mc:Choice>
      <mc:Fallback xmlns="">
        <xdr:sp macro="" textlink="">
          <xdr:nvSpPr>
            <xdr:cNvPr id="2" name="ZoneTexte 1"/>
            <xdr:cNvSpPr txBox="1">
              <a:spLocks noResize="1"/>
            </xdr:cNvSpPr>
          </xdr:nvSpPr>
          <xdr:spPr>
            <a:xfrm>
              <a:off x="15382875" y="1104900"/>
              <a:ext cx="5131439" cy="4189679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vert="horz" wrap="none" lIns="0" tIns="0" rIns="0" bIns="0" anchor="ctr" anchorCtr="1" compatLnSpc="0"/>
            <a:lstStyle/>
            <a:p>
              <a:pPr lvl="0" rtl="0" hangingPunct="0">
                <a:buNone/>
                <a:tabLst/>
              </a:pPr>
              <a:r>
                <a:rPr lang="fr-FR" i="0">
                  <a:latin typeface="Cambria Math"/>
                </a:rPr>
                <a:t>■8("</a:t>
              </a:r>
              <a:r>
                <a:rPr lang="fr-FR" i="0"/>
                <a:t>𝐁𝐢𝐥𝐚𝐧 𝐡𝐲𝐝𝐫𝐢𝐪𝐮𝐞 𝐬𝐚𝐧𝐬 𝐢𝐫𝐫𝐢𝐠𝐚𝐭𝐢𝐨𝐧:</a:t>
              </a:r>
              <a:r>
                <a:rPr lang="fr-FR" i="0">
                  <a:latin typeface="Cambria Math"/>
                </a:rPr>
                <a:t>" @@RFU_n=RFU_(n−1)+Pe−ETR=RFU_(n−1)+Pe−ETP∗Kc@@〖𝑅𝐹𝑈〗_𝑛 "(mm/semaine)= Réserve facilement utilisable de la semaine n" @"ETR (mm/semaine) = évapotranspiration réelle" @"ETP (mm/semaine) = évapotranspiration potentielle" @"Kc = coefficient cultural de la plante" @"Pe (mm/semaine) = cumulation Pluies efficaces" @@"𝐁𝐞𝐬𝐨𝐢𝐧 𝐚𝐩𝐩𝐨𝐫𝐭é 𝐩𝐚𝐫 𝐥′𝐢𝐫𝐫𝐢𝐠𝐚𝐭𝐢𝐨𝐧:" @@SiRFU_n&gt;RFU_max,RFU_n=RFU_max@SiRFU_n&lt;0,RFU_n=0@"(La RFU ne peut se remplir plus que son maximum et ne peut être négative en eau)" @@"Lorsque RFU = 0, on est en situation de stress hydrique." @"Pour l′éviter, on suppose que l′irrigation est nécessaire lorsque :" @RFU_n&lt;0,20∗RFU_max@"Dans ce cas, on apporte en irrigation :" @RFU_max−RFU_n@"Cet apport est alors répercuté sur la RFU de la semaine n+1." )</a:t>
              </a:r>
              <a:endParaRPr lang="fr-FR"/>
            </a:p>
          </xdr:txBody>
        </xdr:sp>
      </mc:Fallback>
    </mc:AlternateContent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15382875" y="1104900"/>
    <xdr:ext cx="5131439" cy="418967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ZoneTexte 1"/>
            <xdr:cNvSpPr txBox="1">
              <a:spLocks noResize="1"/>
            </xdr:cNvSpPr>
          </xdr:nvSpPr>
          <xdr:spPr>
            <a:xfrm>
              <a:off x="15382875" y="1104900"/>
              <a:ext cx="5131439" cy="4189679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vert="horz" wrap="none" lIns="0" tIns="0" rIns="0" bIns="0" anchor="ctr" anchorCtr="1" compatLnSpc="0"/>
            <a:lstStyle/>
            <a:p>
              <a:pPr lvl="0" rtl="0" hangingPunct="0">
                <a:buNone/>
                <a:tabLst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m>
                      <m:mPr>
                        <m:mcs>
                          <m:mc>
                            <m:mcPr>
                              <m:count m:val="1"/>
                              <m:mcJc m:val="center"/>
                            </m:mcPr>
                          </m:mc>
                        </m:mcs>
                        <m:ctrlPr>
                          <a:rPr lang="fr-FR" i="1">
                            <a:latin typeface="Cambria Math"/>
                          </a:rPr>
                        </m:ctrlPr>
                      </m:mPr>
                      <m:mr>
                        <m:e>
                          <m:r>
                            <m:rPr>
                              <m:nor/>
                            </m:rPr>
                            <a:rPr lang="fr-FR"/>
                            <m:t>𝐁𝐢𝐥𝐚𝐧</m:t>
                          </m:r>
                          <m:r>
                            <m:rPr>
                              <m:nor/>
                            </m:rPr>
                            <a:rPr lang="fr-FR" i="1"/>
                            <m:t> </m:t>
                          </m:r>
                          <m:r>
                            <m:rPr>
                              <m:nor/>
                            </m:rPr>
                            <a:rPr lang="fr-FR" i="1"/>
                            <m:t>𝐡𝐲𝐝𝐫𝐢𝐪𝐮𝐞</m:t>
                          </m:r>
                          <m:r>
                            <m:rPr>
                              <m:nor/>
                            </m:rPr>
                            <a:rPr lang="fr-FR" i="1"/>
                            <m:t> </m:t>
                          </m:r>
                          <m:r>
                            <m:rPr>
                              <m:nor/>
                            </m:rPr>
                            <a:rPr lang="fr-FR" i="1"/>
                            <m:t>𝐬𝐚𝐧𝐬</m:t>
                          </m:r>
                          <m:r>
                            <m:rPr>
                              <m:nor/>
                            </m:rPr>
                            <a:rPr lang="fr-FR" i="1"/>
                            <m:t> </m:t>
                          </m:r>
                          <m:r>
                            <m:rPr>
                              <m:nor/>
                            </m:rPr>
                            <a:rPr lang="fr-FR" i="1"/>
                            <m:t>𝐢𝐫𝐫𝐢𝐠𝐚𝐭𝐢𝐨𝐧</m:t>
                          </m:r>
                          <m:r>
                            <m:rPr>
                              <m:nor/>
                            </m:rPr>
                            <a:rPr lang="fr-FR" i="1"/>
                            <m:t>:</m:t>
                          </m:r>
                        </m:e>
                      </m:mr>
                      <m:mr>
                        <m:e/>
                      </m:mr>
                      <m:mr>
                        <m:e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=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  <m:r>
                                <a:rPr lang="fr-FR" i="0">
                                  <a:latin typeface="Cambria Math"/>
                                </a:rPr>
                                <m:t>−1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+</m:t>
                          </m:r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Pe</m:t>
                          </m:r>
                          <m:r>
                            <a:rPr lang="fr-FR" i="0">
                              <a:latin typeface="Cambria Math"/>
                            </a:rPr>
                            <m:t>−</m:t>
                          </m:r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ETR</m:t>
                          </m:r>
                          <m:r>
                            <a:rPr lang="fr-FR" i="0">
                              <a:latin typeface="Cambria Math"/>
                            </a:rPr>
                            <m:t>=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  <m:r>
                                <a:rPr lang="fr-FR" i="0">
                                  <a:latin typeface="Cambria Math"/>
                                </a:rPr>
                                <m:t>−1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+</m:t>
                          </m:r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Pe</m:t>
                          </m:r>
                          <m:r>
                            <a:rPr lang="fr-FR" i="0">
                              <a:latin typeface="Cambria Math"/>
                            </a:rPr>
                            <m:t>−</m:t>
                          </m:r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ETP</m:t>
                          </m:r>
                          <m:r>
                            <a:rPr lang="fr-FR" i="0">
                              <a:latin typeface="Cambria Math"/>
                            </a:rPr>
                            <m:t>∗</m:t>
                          </m:r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Kc</m:t>
                          </m:r>
                        </m:e>
                      </m:mr>
                      <m:mr>
                        <m:e/>
                      </m:mr>
                      <m:mr>
                        <m:e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a:rPr lang="fr-FR" i="1">
                                  <a:latin typeface="Cambria Math"/>
                                </a:rPr>
                                <m:t>𝑅𝐹𝑈</m:t>
                              </m:r>
                            </m:e>
                            <m:sub>
                              <m:r>
                                <a:rPr lang="fr-FR" i="1">
                                  <a:latin typeface="Cambria Math"/>
                                </a:rPr>
                                <m:t>𝑛</m:t>
                              </m:r>
                            </m:sub>
                          </m:sSub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(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mm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/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semaine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)=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serve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facilement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utilisable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de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la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semaine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n</m:t>
                          </m:r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ETR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(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mm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/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semaine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) = 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vapotranspiration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elle</m:t>
                          </m:r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ETP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(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mm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/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semaine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) = 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vapotranspiration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potentielle</m:t>
                          </m:r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Kc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=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coefficient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cultural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de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la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plante</m:t>
                          </m:r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(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mm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/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semaine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) =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cumulation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Pluies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efficaces</m:t>
                          </m:r>
                        </m:e>
                      </m:mr>
                      <m:mr>
                        <m:e/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𝐁𝐞𝐬𝐨𝐢𝐧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𝐚𝐩𝐩𝐨𝐫𝐭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𝐩𝐚𝐫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𝐥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′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𝐢𝐫𝐫𝐢𝐠𝐚𝐭𝐢𝐨𝐧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:</m:t>
                          </m:r>
                        </m:e>
                      </m:mr>
                      <m:mr>
                        <m:e/>
                      </m:mr>
                      <m:mr>
                        <m:e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Si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&gt;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max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,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=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max</m:t>
                              </m:r>
                            </m:sub>
                          </m:sSub>
                        </m:e>
                      </m:mr>
                      <m:mr>
                        <m:e>
                          <m:r>
                            <m:rPr>
                              <m:sty m:val="p"/>
                            </m:rPr>
                            <a:rPr lang="fr-FR" i="0">
                              <a:latin typeface="Cambria Math"/>
                            </a:rPr>
                            <m:t>Si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&lt;0,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=0</m:t>
                          </m:r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(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La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RFU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peut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remplir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plus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que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maximum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peut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ê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tre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gative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eau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)</m:t>
                          </m:r>
                        </m:e>
                      </m:mr>
                      <m:mr>
                        <m:e/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Lorsque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RFU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= 0,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est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situation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de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stress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hydrique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.</m:t>
                          </m:r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Pour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′é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viter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,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suppose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que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′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irrigation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est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cessaire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lorsque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:</m:t>
                          </m:r>
                        </m:e>
                      </m:mr>
                      <m:mr>
                        <m:e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&lt;0,20∗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max</m:t>
                              </m:r>
                            </m:sub>
                          </m:sSub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Dans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cas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,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apporte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irrigation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:</m:t>
                          </m:r>
                        </m:e>
                      </m:mr>
                      <m:mr>
                        <m:e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max</m:t>
                              </m:r>
                            </m:sub>
                          </m:sSub>
                          <m:r>
                            <a:rPr lang="fr-FR" i="0">
                              <a:latin typeface="Cambria Math"/>
                            </a:rPr>
                            <m:t>−</m:t>
                          </m:r>
                          <m:sSub>
                            <m:sSubPr>
                              <m:ctrlPr>
                                <a:rPr lang="fr-FR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RFU</m:t>
                              </m:r>
                            </m:e>
                            <m:sub>
                              <m:r>
                                <m:rPr>
                                  <m:sty m:val="p"/>
                                </m:rPr>
                                <a:rPr lang="fr-FR" i="0">
                                  <a:latin typeface="Cambria Math"/>
                                </a:rPr>
                                <m:t>n</m:t>
                              </m:r>
                            </m:sub>
                          </m:sSub>
                        </m:e>
                      </m:mr>
                      <m:mr>
                        <m:e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Cet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apport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est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alors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percut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é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sur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la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RFU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de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la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semaine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 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n</m:t>
                          </m:r>
                          <m:r>
                            <m:rPr>
                              <m:nor/>
                            </m:rPr>
                            <a:rPr lang="fr-FR" i="1">
                              <a:latin typeface="Cambria Math"/>
                            </a:rPr>
                            <m:t>+1.</m:t>
                          </m:r>
                        </m:e>
                      </m:mr>
                    </m:m>
                  </m:oMath>
                </m:oMathPara>
              </a14:m>
              <a:endParaRPr lang="fr-FR"/>
            </a:p>
          </xdr:txBody>
        </xdr:sp>
      </mc:Choice>
      <mc:Fallback xmlns="">
        <xdr:sp macro="" textlink="">
          <xdr:nvSpPr>
            <xdr:cNvPr id="2" name="ZoneTexte 1"/>
            <xdr:cNvSpPr txBox="1">
              <a:spLocks noResize="1"/>
            </xdr:cNvSpPr>
          </xdr:nvSpPr>
          <xdr:spPr>
            <a:xfrm>
              <a:off x="15382875" y="1104900"/>
              <a:ext cx="5131439" cy="4189679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txBody>
            <a:bodyPr vert="horz" wrap="none" lIns="0" tIns="0" rIns="0" bIns="0" anchor="ctr" anchorCtr="1" compatLnSpc="0"/>
            <a:lstStyle/>
            <a:p>
              <a:pPr lvl="0" rtl="0" hangingPunct="0">
                <a:buNone/>
                <a:tabLst/>
              </a:pPr>
              <a:r>
                <a:rPr lang="fr-FR" i="0">
                  <a:latin typeface="Cambria Math"/>
                </a:rPr>
                <a:t>■8("</a:t>
              </a:r>
              <a:r>
                <a:rPr lang="fr-FR" i="0"/>
                <a:t>𝐁𝐢𝐥𝐚𝐧 𝐡𝐲𝐝𝐫𝐢𝐪𝐮𝐞 𝐬𝐚𝐧𝐬 𝐢𝐫𝐫𝐢𝐠𝐚𝐭𝐢𝐨𝐧:</a:t>
              </a:r>
              <a:r>
                <a:rPr lang="fr-FR" i="0">
                  <a:latin typeface="Cambria Math"/>
                </a:rPr>
                <a:t>" @@RFU_n=RFU_(n−1)+Pe−ETR=RFU_(n−1)+Pe−ETP∗Kc@@〖𝑅𝐹𝑈〗_𝑛 "(mm/semaine)= Réserve facilement utilisable de la semaine n" @"ETR (mm/semaine) = évapotranspiration réelle" @"ETP (mm/semaine) = évapotranspiration potentielle" @"Kc = coefficient cultural de la plante" @"Pe (mm/semaine) = cumulation Pluies efficaces" @@"𝐁𝐞𝐬𝐨𝐢𝐧 𝐚𝐩𝐩𝐨𝐫𝐭é 𝐩𝐚𝐫 𝐥′𝐢𝐫𝐫𝐢𝐠𝐚𝐭𝐢𝐨𝐧:" @@SiRFU_n&gt;RFU_max,RFU_n=RFU_max@SiRFU_n&lt;0,RFU_n=0@"(La RFU ne peut se remplir plus que son maximum et ne peut être négative en eau)" @@"Lorsque RFU = 0, on est en situation de stress hydrique." @"Pour l′éviter, on suppose que l′irrigation est nécessaire lorsque :" @RFU_n&lt;0,20∗RFU_max@"Dans ce cas, on apporte en irrigation :" @RFU_max−RFU_n@"Cet apport est alors répercuté sur la RFU de la semaine n+1." )</a:t>
              </a:r>
              <a:endParaRPr lang="fr-FR"/>
            </a:p>
          </xdr:txBody>
        </xdr:sp>
      </mc:Fallback>
    </mc:AlternateContent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457200</xdr:rowOff>
    </xdr:from>
    <xdr:to>
      <xdr:col>5</xdr:col>
      <xdr:colOff>752475</xdr:colOff>
      <xdr:row>1</xdr:row>
      <xdr:rowOff>1352550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647700"/>
          <a:ext cx="75247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69454</xdr:colOff>
      <xdr:row>1</xdr:row>
      <xdr:rowOff>840978</xdr:rowOff>
    </xdr:from>
    <xdr:to>
      <xdr:col>11</xdr:col>
      <xdr:colOff>242888</xdr:colOff>
      <xdr:row>1</xdr:row>
      <xdr:rowOff>1319609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5860" y="1029494"/>
          <a:ext cx="1314450" cy="4786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956071</xdr:colOff>
      <xdr:row>1</xdr:row>
      <xdr:rowOff>561579</xdr:rowOff>
    </xdr:from>
    <xdr:to>
      <xdr:col>15</xdr:col>
      <xdr:colOff>163115</xdr:colOff>
      <xdr:row>1</xdr:row>
      <xdr:rowOff>866379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9977" y="750095"/>
          <a:ext cx="1350169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</xdr:colOff>
      <xdr:row>1</xdr:row>
      <xdr:rowOff>902890</xdr:rowOff>
    </xdr:from>
    <xdr:to>
      <xdr:col>18</xdr:col>
      <xdr:colOff>1369219</xdr:colOff>
      <xdr:row>1</xdr:row>
      <xdr:rowOff>1371600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2032" y="1091406"/>
          <a:ext cx="1369218" cy="468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213519</xdr:colOff>
      <xdr:row>19</xdr:row>
      <xdr:rowOff>608806</xdr:rowOff>
    </xdr:from>
    <xdr:to>
      <xdr:col>5</xdr:col>
      <xdr:colOff>1090614</xdr:colOff>
      <xdr:row>19</xdr:row>
      <xdr:rowOff>883047</xdr:rowOff>
    </xdr:to>
    <xdr:pic>
      <xdr:nvPicPr>
        <xdr:cNvPr id="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4691" y="6313884"/>
          <a:ext cx="1641079" cy="274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228203</xdr:colOff>
      <xdr:row>17</xdr:row>
      <xdr:rowOff>178594</xdr:rowOff>
    </xdr:from>
    <xdr:to>
      <xdr:col>18</xdr:col>
      <xdr:colOff>1309687</xdr:colOff>
      <xdr:row>28</xdr:row>
      <xdr:rowOff>158750</xdr:rowOff>
    </xdr:to>
    <xdr:pic>
      <xdr:nvPicPr>
        <xdr:cNvPr id="7" name="images1"/>
        <xdr:cNvPicPr/>
      </xdr:nvPicPr>
      <xdr:blipFill>
        <a:blip xmlns:r="http://schemas.openxmlformats.org/officeDocument/2006/relationships" r:embed="rId6">
          <a:lum/>
          <a:alphaModFix/>
        </a:blip>
        <a:srcRect/>
        <a:stretch>
          <a:fillRect/>
        </a:stretch>
      </xdr:blipFill>
      <xdr:spPr>
        <a:xfrm>
          <a:off x="5853906" y="5337969"/>
          <a:ext cx="5417344" cy="3353594"/>
        </a:xfrm>
        <a:prstGeom prst="rect">
          <a:avLst/>
        </a:prstGeom>
        <a:noFill/>
        <a:ln>
          <a:solidFill>
            <a:schemeClr val="tx1"/>
          </a:solidFill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I43"/>
  <sheetViews>
    <sheetView workbookViewId="0">
      <selection activeCell="I6" sqref="I6"/>
    </sheetView>
  </sheetViews>
  <sheetFormatPr baseColWidth="10" defaultRowHeight="15" x14ac:dyDescent="0.25"/>
  <cols>
    <col min="1" max="1" width="3.28515625" customWidth="1"/>
    <col min="4" max="4" width="18.5703125" customWidth="1"/>
    <col min="5" max="5" width="18.28515625" customWidth="1"/>
    <col min="6" max="6" width="13.85546875" customWidth="1"/>
    <col min="7" max="7" width="14.42578125" customWidth="1"/>
    <col min="8" max="9" width="11.42578125" style="85"/>
    <col min="10" max="10" width="5.42578125" style="85" customWidth="1"/>
    <col min="11" max="12" width="11.42578125" style="85"/>
    <col min="13" max="13" width="2.5703125" style="85" customWidth="1"/>
    <col min="14" max="15" width="11.42578125" style="85"/>
    <col min="16" max="16" width="2.85546875" style="85" customWidth="1"/>
    <col min="17" max="25" width="11.42578125" style="85"/>
    <col min="26" max="27" width="11.42578125" style="84"/>
    <col min="28" max="35" width="11.42578125" style="83"/>
  </cols>
  <sheetData>
    <row r="1" spans="2:16" ht="24" customHeight="1" x14ac:dyDescent="0.25">
      <c r="B1" s="92" t="s">
        <v>101</v>
      </c>
      <c r="C1" s="93"/>
      <c r="D1" s="93"/>
      <c r="E1" s="93"/>
      <c r="F1" s="93"/>
      <c r="G1" s="93"/>
    </row>
    <row r="2" spans="2:16" ht="34.5" customHeight="1" x14ac:dyDescent="0.25"/>
    <row r="3" spans="2:16" ht="65.25" x14ac:dyDescent="0.25">
      <c r="B3" s="36" t="s">
        <v>7</v>
      </c>
      <c r="C3" s="37" t="s">
        <v>8</v>
      </c>
      <c r="D3" s="34" t="s">
        <v>77</v>
      </c>
      <c r="E3" s="34" t="s">
        <v>42</v>
      </c>
      <c r="F3" s="34" t="s">
        <v>43</v>
      </c>
      <c r="G3" s="35" t="s">
        <v>44</v>
      </c>
    </row>
    <row r="4" spans="2:16" ht="15" customHeight="1" x14ac:dyDescent="0.25">
      <c r="B4" s="98" t="s">
        <v>14</v>
      </c>
      <c r="C4" s="32">
        <v>1</v>
      </c>
      <c r="D4" s="32"/>
      <c r="E4" s="33">
        <f>'BESOIN EN EAU_BLE '!L4+'BESOIN EN EAU_POMMMES DE TERRE'!L4+'BESOIN EN EAU_MAÏS'!L4+'BESOIN EN EAU_BETTERAVE'!L4+'BESOIN EN EAU_CARROTTES'!L4</f>
        <v>0</v>
      </c>
      <c r="F4" s="103">
        <f>+'BESOIN EN EAU_BLE '!M4:M7+'BESOIN EN EAU_POMMMES DE TERRE'!M4:M7+'BESOIN EN EAU_MAÏS'!M4:M7+'BESOIN EN EAU_BETTERAVE'!M4:M7+'BESOIN EN EAU_CARROTTES'!M4:M7</f>
        <v>0</v>
      </c>
      <c r="G4" s="94">
        <f>'BESOIN EN EAU_BLE '!N4:N35+'BESOIN EN EAU_POMMMES DE TERRE'!N4:N35+'BESOIN EN EAU_MAÏS'!N4:N35+'BESOIN EN EAU_BETTERAVE'!N4:N35+'BESOIN EN EAU_CARROTTES'!N4:N35</f>
        <v>122705.95903883506</v>
      </c>
    </row>
    <row r="5" spans="2:16" ht="15" customHeight="1" x14ac:dyDescent="0.25">
      <c r="B5" s="99"/>
      <c r="C5" s="1">
        <v>2</v>
      </c>
      <c r="D5" s="1"/>
      <c r="E5" s="21">
        <f>'BESOIN EN EAU_BLE '!L5+'BESOIN EN EAU_POMMMES DE TERRE'!L5+'BESOIN EN EAU_MAÏS'!L5+'BESOIN EN EAU_BETTERAVE'!L5+'BESOIN EN EAU_CARROTTES'!L5</f>
        <v>0</v>
      </c>
      <c r="F5" s="101"/>
      <c r="G5" s="95"/>
    </row>
    <row r="6" spans="2:16" ht="15" customHeight="1" x14ac:dyDescent="0.25">
      <c r="B6" s="99"/>
      <c r="C6" s="1">
        <v>3</v>
      </c>
      <c r="D6" s="1"/>
      <c r="E6" s="21">
        <f>'BESOIN EN EAU_BLE '!L6+'BESOIN EN EAU_POMMMES DE TERRE'!L6+'BESOIN EN EAU_MAÏS'!L6+'BESOIN EN EAU_BETTERAVE'!L6+'BESOIN EN EAU_CARROTTES'!L6</f>
        <v>0</v>
      </c>
      <c r="F6" s="101"/>
      <c r="G6" s="95"/>
    </row>
    <row r="7" spans="2:16" ht="15" customHeight="1" x14ac:dyDescent="0.25">
      <c r="B7" s="99"/>
      <c r="C7" s="1">
        <v>4</v>
      </c>
      <c r="D7" s="1"/>
      <c r="E7" s="21">
        <f>'BESOIN EN EAU_BLE '!L7+'BESOIN EN EAU_POMMMES DE TERRE'!L7+'BESOIN EN EAU_MAÏS'!L7+'BESOIN EN EAU_BETTERAVE'!L7+'BESOIN EN EAU_CARROTTES'!L7</f>
        <v>0</v>
      </c>
      <c r="F7" s="102"/>
      <c r="G7" s="95"/>
    </row>
    <row r="8" spans="2:16" ht="15" customHeight="1" x14ac:dyDescent="0.25">
      <c r="B8" s="99" t="s">
        <v>0</v>
      </c>
      <c r="C8" s="1">
        <v>1</v>
      </c>
      <c r="D8" s="1"/>
      <c r="E8" s="21">
        <f>'BESOIN EN EAU_BLE '!L8+'BESOIN EN EAU_POMMMES DE TERRE'!L8+'BESOIN EN EAU_MAÏS'!L8+'BESOIN EN EAU_BETTERAVE'!L8+'BESOIN EN EAU_CARROTTES'!L8</f>
        <v>0</v>
      </c>
      <c r="F8" s="100">
        <f>+'BESOIN EN EAU_BLE '!M8:M11+'BESOIN EN EAU_POMMMES DE TERRE'!M8:M11+'BESOIN EN EAU_MAÏS'!M8:M11+'BESOIN EN EAU_BETTERAVE'!M8:M11+'BESOIN EN EAU_CARROTTES'!M8:M11</f>
        <v>0</v>
      </c>
      <c r="G8" s="95"/>
      <c r="K8" s="86" t="s">
        <v>71</v>
      </c>
      <c r="L8" s="85">
        <v>120</v>
      </c>
      <c r="M8" s="85" t="s">
        <v>72</v>
      </c>
    </row>
    <row r="9" spans="2:16" ht="15" customHeight="1" x14ac:dyDescent="0.25">
      <c r="B9" s="99"/>
      <c r="C9" s="1">
        <v>2</v>
      </c>
      <c r="D9" s="1"/>
      <c r="E9" s="21">
        <f>'BESOIN EN EAU_BLE '!L9+'BESOIN EN EAU_POMMMES DE TERRE'!L9+'BESOIN EN EAU_MAÏS'!L9+'BESOIN EN EAU_BETTERAVE'!L9+'BESOIN EN EAU_CARROTTES'!L9</f>
        <v>0</v>
      </c>
      <c r="F9" s="101"/>
      <c r="G9" s="95"/>
    </row>
    <row r="10" spans="2:16" ht="15" customHeight="1" x14ac:dyDescent="0.25">
      <c r="B10" s="99"/>
      <c r="C10" s="1">
        <v>3</v>
      </c>
      <c r="D10" s="1"/>
      <c r="E10" s="21">
        <f>'BESOIN EN EAU_BLE '!L10+'BESOIN EN EAU_POMMMES DE TERRE'!L10+'BESOIN EN EAU_MAÏS'!L10+'BESOIN EN EAU_BETTERAVE'!L10+'BESOIN EN EAU_CARROTTES'!L10</f>
        <v>0</v>
      </c>
      <c r="F10" s="101"/>
      <c r="G10" s="95"/>
      <c r="J10" s="87"/>
    </row>
    <row r="11" spans="2:16" ht="15" customHeight="1" x14ac:dyDescent="0.25">
      <c r="B11" s="99"/>
      <c r="C11" s="1">
        <v>4</v>
      </c>
      <c r="D11" s="1"/>
      <c r="E11" s="21">
        <f>'BESOIN EN EAU_BLE '!L11+'BESOIN EN EAU_POMMMES DE TERRE'!L11+'BESOIN EN EAU_MAÏS'!L11+'BESOIN EN EAU_BETTERAVE'!L11+'BESOIN EN EAU_CARROTTES'!L11</f>
        <v>0</v>
      </c>
      <c r="F11" s="102"/>
      <c r="G11" s="95"/>
      <c r="H11" s="85" t="s">
        <v>66</v>
      </c>
      <c r="I11" s="88">
        <f>SUM(I13:I33)</f>
        <v>122500</v>
      </c>
      <c r="J11" s="87"/>
      <c r="K11" s="89" t="s">
        <v>67</v>
      </c>
      <c r="L11" s="89" t="s">
        <v>67</v>
      </c>
      <c r="N11" s="89" t="s">
        <v>70</v>
      </c>
      <c r="O11" s="89" t="s">
        <v>70</v>
      </c>
      <c r="P11" s="89"/>
    </row>
    <row r="12" spans="2:16" ht="15" customHeight="1" x14ac:dyDescent="0.25">
      <c r="B12" s="99" t="s">
        <v>1</v>
      </c>
      <c r="C12" s="1" t="s">
        <v>81</v>
      </c>
      <c r="D12" s="21">
        <v>0</v>
      </c>
      <c r="E12" s="21">
        <f>'BESOIN EN EAU_BLE '!L12+'BESOIN EN EAU_POMMMES DE TERRE'!L12+'BESOIN EN EAU_MAÏS'!L12+'BESOIN EN EAU_BETTERAVE'!L12+'BESOIN EN EAU_CARROTTES'!L12</f>
        <v>0</v>
      </c>
      <c r="F12" s="100">
        <f>+'BESOIN EN EAU_BLE '!M12:M15+'BESOIN EN EAU_POMMMES DE TERRE'!M12:M15+'BESOIN EN EAU_MAÏS'!M12:M15+'BESOIN EN EAU_BETTERAVE'!M12:M15+'BESOIN EN EAU_CARROTTES'!M12:M15</f>
        <v>0</v>
      </c>
      <c r="G12" s="95"/>
      <c r="K12" s="89" t="s">
        <v>68</v>
      </c>
      <c r="L12" s="89" t="s">
        <v>69</v>
      </c>
      <c r="M12" s="89"/>
      <c r="N12" s="89" t="s">
        <v>68</v>
      </c>
      <c r="O12" s="89" t="s">
        <v>69</v>
      </c>
      <c r="P12" s="89"/>
    </row>
    <row r="13" spans="2:16" ht="15" customHeight="1" x14ac:dyDescent="0.25">
      <c r="B13" s="99"/>
      <c r="C13" s="1" t="s">
        <v>82</v>
      </c>
      <c r="D13" s="21">
        <v>0</v>
      </c>
      <c r="E13" s="21">
        <f>'BESOIN EN EAU_BLE '!L13+'BESOIN EN EAU_POMMMES DE TERRE'!L13+'BESOIN EN EAU_MAÏS'!L13+'BESOIN EN EAU_BETTERAVE'!L13+'BESOIN EN EAU_CARROTTES'!L13</f>
        <v>0</v>
      </c>
      <c r="F13" s="101"/>
      <c r="G13" s="95"/>
      <c r="H13" s="85" t="s">
        <v>1</v>
      </c>
      <c r="I13" s="90">
        <f>SUM(D12:D15)</f>
        <v>0</v>
      </c>
      <c r="J13" s="87"/>
      <c r="K13" s="85">
        <v>0</v>
      </c>
      <c r="L13" s="85">
        <v>0</v>
      </c>
      <c r="N13" s="85">
        <v>0</v>
      </c>
      <c r="O13" s="85">
        <v>0</v>
      </c>
    </row>
    <row r="14" spans="2:16" ht="15" customHeight="1" x14ac:dyDescent="0.25">
      <c r="B14" s="99"/>
      <c r="C14" s="1" t="s">
        <v>83</v>
      </c>
      <c r="D14" s="21">
        <v>0</v>
      </c>
      <c r="E14" s="21">
        <f>'BESOIN EN EAU_BLE '!L14+'BESOIN EN EAU_POMMMES DE TERRE'!L14+'BESOIN EN EAU_MAÏS'!L14+'BESOIN EN EAU_BETTERAVE'!L14+'BESOIN EN EAU_CARROTTES'!L14</f>
        <v>0</v>
      </c>
      <c r="F14" s="101"/>
      <c r="G14" s="95"/>
      <c r="H14" s="89"/>
      <c r="I14" s="86"/>
      <c r="J14" s="89"/>
      <c r="K14" s="89"/>
    </row>
    <row r="15" spans="2:16" ht="15" customHeight="1" x14ac:dyDescent="0.25">
      <c r="B15" s="99"/>
      <c r="C15" s="1" t="s">
        <v>84</v>
      </c>
      <c r="D15" s="21">
        <v>0</v>
      </c>
      <c r="E15" s="21">
        <f>'BESOIN EN EAU_BLE '!L15+'BESOIN EN EAU_POMMMES DE TERRE'!L15+'BESOIN EN EAU_MAÏS'!L15+'BESOIN EN EAU_BETTERAVE'!L15+'BESOIN EN EAU_CARROTTES'!L15</f>
        <v>0</v>
      </c>
      <c r="F15" s="102"/>
      <c r="G15" s="95"/>
      <c r="I15" s="86"/>
    </row>
    <row r="16" spans="2:16" ht="15" customHeight="1" x14ac:dyDescent="0.25">
      <c r="B16" s="104" t="s">
        <v>2</v>
      </c>
      <c r="C16" s="1" t="s">
        <v>85</v>
      </c>
      <c r="D16" s="21">
        <v>2000</v>
      </c>
      <c r="E16" s="21">
        <f>'BESOIN EN EAU_BLE '!L16+'BESOIN EN EAU_POMMMES DE TERRE'!L16+'BESOIN EN EAU_MAÏS'!L16+'BESOIN EN EAU_BETTERAVE'!L16+'BESOIN EN EAU_CARROTTES'!L16</f>
        <v>0</v>
      </c>
      <c r="F16" s="100">
        <f>+'BESOIN EN EAU_BLE '!M16:M19+'BESOIN EN EAU_POMMMES DE TERRE'!M16:M19+'BESOIN EN EAU_MAÏS'!M16:M19+'BESOIN EN EAU_BETTERAVE'!M16:M19+'BESOIN EN EAU_CARROTTES'!M16:M19</f>
        <v>24618.235234576012</v>
      </c>
      <c r="G16" s="95"/>
      <c r="I16" s="86"/>
    </row>
    <row r="17" spans="2:19" x14ac:dyDescent="0.25">
      <c r="B17" s="104"/>
      <c r="C17" s="1" t="s">
        <v>86</v>
      </c>
      <c r="D17" s="21">
        <v>8000</v>
      </c>
      <c r="E17" s="21">
        <f>'BESOIN EN EAU_BLE '!L17+'BESOIN EN EAU_POMMMES DE TERRE'!L17+'BESOIN EN EAU_MAÏS'!L17+'BESOIN EN EAU_BETTERAVE'!L17+'BESOIN EN EAU_CARROTTES'!L17</f>
        <v>10699.15451929508</v>
      </c>
      <c r="F17" s="101"/>
      <c r="G17" s="95"/>
      <c r="H17" s="85" t="s">
        <v>75</v>
      </c>
      <c r="I17" s="90">
        <f>SUM(D16:D19)</f>
        <v>26000</v>
      </c>
      <c r="J17" s="87"/>
      <c r="K17" s="87">
        <f>D16/6</f>
        <v>333.33333333333331</v>
      </c>
      <c r="L17" s="87">
        <f>D19/6</f>
        <v>1666.6666666666667</v>
      </c>
      <c r="M17" s="87"/>
      <c r="N17" s="87">
        <f>D16</f>
        <v>2000</v>
      </c>
      <c r="O17" s="87">
        <f>D19</f>
        <v>10000</v>
      </c>
      <c r="P17" s="87"/>
      <c r="Q17" s="91"/>
      <c r="R17" s="91">
        <f>K17/$L$8</f>
        <v>2.7777777777777777</v>
      </c>
      <c r="S17" s="91">
        <f>L17/$L$8</f>
        <v>13.888888888888889</v>
      </c>
    </row>
    <row r="18" spans="2:19" x14ac:dyDescent="0.25">
      <c r="B18" s="104"/>
      <c r="C18" s="1" t="s">
        <v>87</v>
      </c>
      <c r="D18" s="21">
        <v>6000</v>
      </c>
      <c r="E18" s="21">
        <f>'BESOIN EN EAU_BLE '!L18+'BESOIN EN EAU_POMMMES DE TERRE'!L18+'BESOIN EN EAU_MAÏS'!L18+'BESOIN EN EAU_BETTERAVE'!L18+'BESOIN EN EAU_CARROTTES'!L18</f>
        <v>3194.0807152809325</v>
      </c>
      <c r="F18" s="101"/>
      <c r="G18" s="95"/>
      <c r="H18" s="86"/>
      <c r="I18" s="86"/>
      <c r="K18" s="87"/>
      <c r="L18" s="87"/>
      <c r="M18" s="87"/>
      <c r="N18" s="87"/>
      <c r="O18" s="87"/>
      <c r="P18" s="87"/>
      <c r="Q18" s="87"/>
      <c r="R18" s="91"/>
      <c r="S18" s="91"/>
    </row>
    <row r="19" spans="2:19" x14ac:dyDescent="0.25">
      <c r="B19" s="104"/>
      <c r="C19" s="1" t="s">
        <v>88</v>
      </c>
      <c r="D19" s="21">
        <v>10000</v>
      </c>
      <c r="E19" s="21">
        <f>'BESOIN EN EAU_BLE '!L19+'BESOIN EN EAU_POMMMES DE TERRE'!L19+'BESOIN EN EAU_MAÏS'!L19+'BESOIN EN EAU_BETTERAVE'!L19+'BESOIN EN EAU_CARROTTES'!L19</f>
        <v>10725</v>
      </c>
      <c r="F19" s="102"/>
      <c r="G19" s="95"/>
      <c r="H19" s="86"/>
      <c r="I19" s="86"/>
      <c r="K19" s="87"/>
      <c r="L19" s="87"/>
      <c r="M19" s="87"/>
      <c r="N19" s="87"/>
      <c r="O19" s="87"/>
      <c r="P19" s="87"/>
      <c r="Q19" s="87"/>
      <c r="R19" s="91"/>
      <c r="S19" s="91"/>
    </row>
    <row r="20" spans="2:19" x14ac:dyDescent="0.25">
      <c r="B20" s="104" t="s">
        <v>3</v>
      </c>
      <c r="C20" s="1" t="s">
        <v>89</v>
      </c>
      <c r="D20" s="21">
        <v>14000</v>
      </c>
      <c r="E20" s="21">
        <f>'BESOIN EN EAU_BLE '!L20+'BESOIN EN EAU_POMMMES DE TERRE'!L20+'BESOIN EN EAU_MAÏS'!L20+'BESOIN EN EAU_BETTERAVE'!L20+'BESOIN EN EAU_CARROTTES'!L20</f>
        <v>18578.227156595811</v>
      </c>
      <c r="F20" s="100">
        <f>+'BESOIN EN EAU_BLE '!M20:M23+'BESOIN EN EAU_POMMMES DE TERRE'!M20:M23+'BESOIN EN EAU_MAÏS'!M20:M23+'BESOIN EN EAU_BETTERAVE'!M20:M23+'BESOIN EN EAU_CARROTTES'!M20:M23</f>
        <v>52923.505846299297</v>
      </c>
      <c r="G20" s="95"/>
      <c r="H20" s="86"/>
      <c r="I20" s="86"/>
      <c r="K20" s="87"/>
      <c r="L20" s="87"/>
      <c r="M20" s="87"/>
      <c r="N20" s="87"/>
      <c r="O20" s="87"/>
      <c r="P20" s="87"/>
      <c r="Q20" s="87"/>
      <c r="R20" s="91"/>
      <c r="S20" s="91"/>
    </row>
    <row r="21" spans="2:19" x14ac:dyDescent="0.25">
      <c r="B21" s="104"/>
      <c r="C21" s="1" t="s">
        <v>90</v>
      </c>
      <c r="D21" s="21">
        <v>9000</v>
      </c>
      <c r="E21" s="21">
        <f>'BESOIN EN EAU_BLE '!L21+'BESOIN EN EAU_POMMMES DE TERRE'!L21+'BESOIN EN EAU_MAÏS'!L21+'BESOIN EN EAU_BETTERAVE'!L21+'BESOIN EN EAU_CARROTTES'!L21</f>
        <v>3230.1590688760002</v>
      </c>
      <c r="F21" s="101"/>
      <c r="G21" s="95"/>
      <c r="H21" s="85" t="s">
        <v>73</v>
      </c>
      <c r="I21" s="90">
        <f>SUM(D20:D23)</f>
        <v>48000</v>
      </c>
      <c r="J21" s="87"/>
      <c r="K21" s="87">
        <f>D21/7</f>
        <v>1285.7142857142858</v>
      </c>
      <c r="L21" s="87">
        <f>D23/7</f>
        <v>2142.8571428571427</v>
      </c>
      <c r="M21" s="87"/>
      <c r="N21" s="87">
        <f>D21</f>
        <v>9000</v>
      </c>
      <c r="O21" s="87">
        <f>D23</f>
        <v>15000</v>
      </c>
      <c r="P21" s="87"/>
      <c r="Q21" s="87"/>
      <c r="R21" s="91">
        <f>K21/$L$8</f>
        <v>10.714285714285715</v>
      </c>
      <c r="S21" s="91">
        <f>L21/$L$8</f>
        <v>17.857142857142854</v>
      </c>
    </row>
    <row r="22" spans="2:19" x14ac:dyDescent="0.25">
      <c r="B22" s="104"/>
      <c r="C22" s="1" t="s">
        <v>91</v>
      </c>
      <c r="D22" s="21">
        <v>10000</v>
      </c>
      <c r="E22" s="21">
        <f>'BESOIN EN EAU_BLE '!L22+'BESOIN EN EAU_POMMMES DE TERRE'!L22+'BESOIN EN EAU_MAÏS'!L22+'BESOIN EN EAU_BETTERAVE'!L22+'BESOIN EN EAU_CARROTTES'!L22</f>
        <v>9679.4214031973916</v>
      </c>
      <c r="F22" s="101"/>
      <c r="G22" s="95"/>
      <c r="H22" s="86"/>
      <c r="I22" s="86"/>
      <c r="K22" s="87"/>
      <c r="L22" s="87"/>
      <c r="M22" s="87"/>
      <c r="N22" s="87"/>
      <c r="O22" s="87"/>
      <c r="P22" s="87"/>
      <c r="Q22" s="87"/>
      <c r="R22" s="91"/>
      <c r="S22" s="91"/>
    </row>
    <row r="23" spans="2:19" x14ac:dyDescent="0.25">
      <c r="B23" s="104"/>
      <c r="C23" s="1" t="s">
        <v>92</v>
      </c>
      <c r="D23" s="21">
        <v>15000</v>
      </c>
      <c r="E23" s="21">
        <f>'BESOIN EN EAU_BLE '!L23+'BESOIN EN EAU_POMMMES DE TERRE'!L23+'BESOIN EN EAU_MAÏS'!L23+'BESOIN EN EAU_BETTERAVE'!L23+'BESOIN EN EAU_CARROTTES'!L23</f>
        <v>21435.698217630092</v>
      </c>
      <c r="F23" s="102"/>
      <c r="G23" s="95"/>
      <c r="H23" s="86"/>
      <c r="I23" s="86"/>
      <c r="K23" s="87"/>
      <c r="L23" s="87"/>
      <c r="M23" s="87"/>
      <c r="N23" s="87"/>
      <c r="O23" s="87"/>
      <c r="P23" s="87"/>
      <c r="Q23" s="87"/>
      <c r="R23" s="91"/>
      <c r="S23" s="91"/>
    </row>
    <row r="24" spans="2:19" x14ac:dyDescent="0.25">
      <c r="B24" s="104" t="s">
        <v>4</v>
      </c>
      <c r="C24" s="1" t="s">
        <v>93</v>
      </c>
      <c r="D24" s="21">
        <v>8500</v>
      </c>
      <c r="E24" s="21">
        <f>'BESOIN EN EAU_BLE '!L24+'BESOIN EN EAU_POMMMES DE TERRE'!L24+'BESOIN EN EAU_MAÏS'!L24+'BESOIN EN EAU_BETTERAVE'!L24+'BESOIN EN EAU_CARROTTES'!L24</f>
        <v>3575</v>
      </c>
      <c r="F24" s="100">
        <f>+'BESOIN EN EAU_BLE '!M24:M27+'BESOIN EN EAU_POMMMES DE TERRE'!M24:M27+'BESOIN EN EAU_MAÏS'!M24:M27+'BESOIN EN EAU_BETTERAVE'!M24:M27+'BESOIN EN EAU_CARROTTES'!M24:M27</f>
        <v>27619.215746263078</v>
      </c>
      <c r="G24" s="95"/>
      <c r="H24" s="86"/>
      <c r="I24" s="86"/>
      <c r="K24" s="87"/>
      <c r="L24" s="87"/>
      <c r="M24" s="87"/>
      <c r="N24" s="87"/>
      <c r="O24" s="87"/>
      <c r="P24" s="87"/>
      <c r="Q24" s="87"/>
      <c r="R24" s="91"/>
      <c r="S24" s="91"/>
    </row>
    <row r="25" spans="2:19" x14ac:dyDescent="0.25">
      <c r="B25" s="104"/>
      <c r="C25" s="1" t="s">
        <v>94</v>
      </c>
      <c r="D25" s="21">
        <v>4000</v>
      </c>
      <c r="E25" s="21">
        <f>'BESOIN EN EAU_BLE '!L25+'BESOIN EN EAU_POMMMES DE TERRE'!L25+'BESOIN EN EAU_MAÏS'!L25+'BESOIN EN EAU_BETTERAVE'!L25+'BESOIN EN EAU_CARROTTES'!L25</f>
        <v>0</v>
      </c>
      <c r="F25" s="101"/>
      <c r="G25" s="95"/>
      <c r="H25" s="85" t="s">
        <v>76</v>
      </c>
      <c r="I25" s="90">
        <f>SUM(D24:D27)</f>
        <v>30500</v>
      </c>
      <c r="J25" s="87"/>
      <c r="K25" s="87">
        <f>D27/7</f>
        <v>428.57142857142856</v>
      </c>
      <c r="L25" s="87">
        <f>D26/7</f>
        <v>2142.8571428571427</v>
      </c>
      <c r="M25" s="87"/>
      <c r="N25" s="87">
        <f>D27</f>
        <v>3000</v>
      </c>
      <c r="O25" s="87">
        <f>D26</f>
        <v>15000</v>
      </c>
      <c r="P25" s="87"/>
      <c r="Q25" s="87"/>
      <c r="R25" s="91">
        <f>K25/$L$8</f>
        <v>3.5714285714285712</v>
      </c>
      <c r="S25" s="91">
        <f>L25/$L$8</f>
        <v>17.857142857142854</v>
      </c>
    </row>
    <row r="26" spans="2:19" x14ac:dyDescent="0.25">
      <c r="B26" s="104"/>
      <c r="C26" s="1" t="s">
        <v>95</v>
      </c>
      <c r="D26" s="21">
        <v>15000</v>
      </c>
      <c r="E26" s="21">
        <f>'BESOIN EN EAU_BLE '!L26+'BESOIN EN EAU_POMMMES DE TERRE'!L26+'BESOIN EN EAU_MAÏS'!L26+'BESOIN EN EAU_BETTERAVE'!L26+'BESOIN EN EAU_CARROTTES'!L26</f>
        <v>21063.891801782989</v>
      </c>
      <c r="F26" s="101"/>
      <c r="G26" s="95"/>
      <c r="H26" s="86"/>
      <c r="I26" s="86"/>
      <c r="K26" s="87"/>
      <c r="L26" s="87"/>
      <c r="M26" s="87"/>
      <c r="N26" s="87"/>
      <c r="O26" s="87"/>
      <c r="P26" s="87"/>
      <c r="Q26" s="87"/>
      <c r="R26" s="91"/>
      <c r="S26" s="91"/>
    </row>
    <row r="27" spans="2:19" x14ac:dyDescent="0.25">
      <c r="B27" s="104"/>
      <c r="C27" s="1" t="s">
        <v>96</v>
      </c>
      <c r="D27" s="21">
        <v>3000</v>
      </c>
      <c r="E27" s="21">
        <f>'BESOIN EN EAU_BLE '!L27+'BESOIN EN EAU_POMMMES DE TERRE'!L27+'BESOIN EN EAU_MAÏS'!L27+'BESOIN EN EAU_BETTERAVE'!L27+'BESOIN EN EAU_CARROTTES'!L27</f>
        <v>2980.3239444800902</v>
      </c>
      <c r="F27" s="102"/>
      <c r="G27" s="95"/>
      <c r="H27" s="86"/>
      <c r="I27" s="86"/>
      <c r="K27" s="87"/>
      <c r="L27" s="87"/>
      <c r="M27" s="87"/>
      <c r="N27" s="87"/>
      <c r="O27" s="87"/>
      <c r="P27" s="87"/>
      <c r="Q27" s="87"/>
      <c r="R27" s="91"/>
      <c r="S27" s="91"/>
    </row>
    <row r="28" spans="2:19" x14ac:dyDescent="0.25">
      <c r="B28" s="104" t="s">
        <v>5</v>
      </c>
      <c r="C28" s="1" t="s">
        <v>97</v>
      </c>
      <c r="D28" s="21">
        <v>7000</v>
      </c>
      <c r="E28" s="21">
        <f>'BESOIN EN EAU_BLE '!L28+'BESOIN EN EAU_POMMMES DE TERRE'!L28+'BESOIN EN EAU_MAÏS'!L28+'BESOIN EN EAU_BETTERAVE'!L28+'BESOIN EN EAU_CARROTTES'!L28</f>
        <v>0</v>
      </c>
      <c r="F28" s="100">
        <f>+'BESOIN EN EAU_BLE '!M28:M31+'BESOIN EN EAU_POMMMES DE TERRE'!M28:M31+'BESOIN EN EAU_MAÏS'!M28:M31+'BESOIN EN EAU_BETTERAVE'!M28:M31+'BESOIN EN EAU_CARROTTES'!M28:M31</f>
        <v>17545.002211696679</v>
      </c>
      <c r="G28" s="95"/>
      <c r="H28" s="86"/>
      <c r="I28" s="86"/>
      <c r="K28" s="87"/>
      <c r="L28" s="87"/>
      <c r="M28" s="87"/>
      <c r="N28" s="87"/>
      <c r="O28" s="87"/>
      <c r="P28" s="87"/>
      <c r="Q28" s="87"/>
      <c r="R28" s="91"/>
      <c r="S28" s="91"/>
    </row>
    <row r="29" spans="2:19" x14ac:dyDescent="0.25">
      <c r="B29" s="104"/>
      <c r="C29" s="1" t="s">
        <v>98</v>
      </c>
      <c r="D29" s="21">
        <v>9000</v>
      </c>
      <c r="E29" s="21">
        <f>'BESOIN EN EAU_BLE '!L29+'BESOIN EN EAU_POMMMES DE TERRE'!L29+'BESOIN EN EAU_MAÏS'!L29+'BESOIN EN EAU_BETTERAVE'!L29+'BESOIN EN EAU_CARROTTES'!L29</f>
        <v>17545.002211696679</v>
      </c>
      <c r="F29" s="101"/>
      <c r="G29" s="95"/>
      <c r="H29" s="85" t="s">
        <v>74</v>
      </c>
      <c r="I29" s="90">
        <f>SUM(D28:D31)</f>
        <v>18000</v>
      </c>
      <c r="J29" s="87"/>
      <c r="K29" s="87">
        <f>D30/6</f>
        <v>333.33333333333331</v>
      </c>
      <c r="L29" s="87">
        <f>D29/6</f>
        <v>1500</v>
      </c>
      <c r="M29" s="87"/>
      <c r="N29" s="87">
        <f>D30</f>
        <v>2000</v>
      </c>
      <c r="O29" s="87">
        <f>D29</f>
        <v>9000</v>
      </c>
      <c r="P29" s="87"/>
      <c r="Q29" s="87"/>
      <c r="R29" s="91">
        <f>K29/$L$8</f>
        <v>2.7777777777777777</v>
      </c>
      <c r="S29" s="91">
        <f>L29/$L$8</f>
        <v>12.5</v>
      </c>
    </row>
    <row r="30" spans="2:19" x14ac:dyDescent="0.25">
      <c r="B30" s="104"/>
      <c r="C30" s="1" t="s">
        <v>99</v>
      </c>
      <c r="D30" s="21">
        <v>2000</v>
      </c>
      <c r="E30" s="21">
        <f>'BESOIN EN EAU_BLE '!L30+'BESOIN EN EAU_POMMMES DE TERRE'!L30+'BESOIN EN EAU_MAÏS'!L30+'BESOIN EN EAU_BETTERAVE'!L30+'BESOIN EN EAU_CARROTTES'!L30</f>
        <v>0</v>
      </c>
      <c r="F30" s="101"/>
      <c r="G30" s="95"/>
      <c r="K30" s="87"/>
      <c r="L30" s="87"/>
      <c r="M30" s="87"/>
      <c r="N30" s="87"/>
      <c r="O30" s="87"/>
      <c r="P30" s="87"/>
      <c r="Q30" s="87"/>
    </row>
    <row r="31" spans="2:19" x14ac:dyDescent="0.25">
      <c r="B31" s="104"/>
      <c r="C31" s="1" t="s">
        <v>100</v>
      </c>
      <c r="D31" s="21">
        <v>0</v>
      </c>
      <c r="E31" s="21">
        <f>'BESOIN EN EAU_BLE '!L31+'BESOIN EN EAU_POMMMES DE TERRE'!L31+'BESOIN EN EAU_MAÏS'!L31+'BESOIN EN EAU_BETTERAVE'!L31+'BESOIN EN EAU_CARROTTES'!L31</f>
        <v>0</v>
      </c>
      <c r="F31" s="102"/>
      <c r="G31" s="95"/>
      <c r="K31" s="87"/>
      <c r="L31" s="87"/>
    </row>
    <row r="32" spans="2:19" x14ac:dyDescent="0.25">
      <c r="B32" s="99" t="s">
        <v>6</v>
      </c>
      <c r="C32" s="1">
        <v>1</v>
      </c>
      <c r="D32" s="21"/>
      <c r="E32" s="21">
        <f>'BESOIN EN EAU_BLE '!L32+'BESOIN EN EAU_POMMMES DE TERRE'!L32+'BESOIN EN EAU_MAÏS'!L32+'BESOIN EN EAU_BETTERAVE'!L32+'BESOIN EN EAU_CARROTTES'!L32</f>
        <v>0</v>
      </c>
      <c r="F32" s="100">
        <f>+'BESOIN EN EAU_BLE '!M32:M35+'BESOIN EN EAU_POMMMES DE TERRE'!M32:M35+'BESOIN EN EAU_MAÏS'!M32:M35+'BESOIN EN EAU_BETTERAVE'!M32:M35+'BESOIN EN EAU_CARROTTES'!M32:M35</f>
        <v>0</v>
      </c>
      <c r="G32" s="95"/>
      <c r="K32" s="87"/>
      <c r="L32" s="87"/>
    </row>
    <row r="33" spans="2:12" x14ac:dyDescent="0.25">
      <c r="B33" s="99"/>
      <c r="C33" s="1">
        <v>2</v>
      </c>
      <c r="D33" s="21"/>
      <c r="E33" s="21">
        <f>'BESOIN EN EAU_BLE '!L33+'BESOIN EN EAU_POMMMES DE TERRE'!L33+'BESOIN EN EAU_MAÏS'!L33+'BESOIN EN EAU_BETTERAVE'!L33+'BESOIN EN EAU_CARROTTES'!L33</f>
        <v>0</v>
      </c>
      <c r="F33" s="101"/>
      <c r="G33" s="95"/>
      <c r="H33" s="85" t="s">
        <v>6</v>
      </c>
      <c r="I33" s="90">
        <f>SUM(E32:E35)</f>
        <v>0</v>
      </c>
      <c r="K33" s="87"/>
      <c r="L33" s="87"/>
    </row>
    <row r="34" spans="2:12" x14ac:dyDescent="0.25">
      <c r="B34" s="99"/>
      <c r="C34" s="1">
        <v>3</v>
      </c>
      <c r="D34" s="21"/>
      <c r="E34" s="21">
        <f>'BESOIN EN EAU_BLE '!L34+'BESOIN EN EAU_POMMMES DE TERRE'!L34+'BESOIN EN EAU_MAÏS'!L34+'BESOIN EN EAU_BETTERAVE'!L34+'BESOIN EN EAU_CARROTTES'!L34</f>
        <v>0</v>
      </c>
      <c r="F34" s="101"/>
      <c r="G34" s="95"/>
      <c r="K34" s="87"/>
      <c r="L34" s="87"/>
    </row>
    <row r="35" spans="2:12" x14ac:dyDescent="0.25">
      <c r="B35" s="99"/>
      <c r="C35" s="1">
        <v>4</v>
      </c>
      <c r="D35" s="1"/>
      <c r="E35" s="21">
        <f>'BESOIN EN EAU_BLE '!L35+'BESOIN EN EAU_POMMMES DE TERRE'!L35+'BESOIN EN EAU_MAÏS'!L35+'BESOIN EN EAU_BETTERAVE'!L35+'BESOIN EN EAU_CARROTTES'!L35</f>
        <v>0</v>
      </c>
      <c r="F35" s="102"/>
      <c r="G35" s="95"/>
      <c r="K35" s="87"/>
      <c r="L35" s="87"/>
    </row>
    <row r="36" spans="2:12" x14ac:dyDescent="0.25">
      <c r="B36" s="99" t="s">
        <v>15</v>
      </c>
      <c r="C36" s="1">
        <v>1</v>
      </c>
      <c r="D36" s="1"/>
      <c r="E36" s="21">
        <f>'BESOIN EN EAU_BLE '!L36+'BESOIN EN EAU_POMMMES DE TERRE'!L36+'BESOIN EN EAU_MAÏS'!L36+'BESOIN EN EAU_BETTERAVE'!L36+'BESOIN EN EAU_CARROTTES'!L36</f>
        <v>0</v>
      </c>
      <c r="F36" s="100">
        <f>+'BESOIN EN EAU_BLE '!M36:M39+'BESOIN EN EAU_POMMMES DE TERRE'!M36:M39+'BESOIN EN EAU_MAÏS'!M36:M39+'BESOIN EN EAU_BETTERAVE'!M36:M39+'BESOIN EN EAU_CARROTTES'!M36:M39</f>
        <v>0</v>
      </c>
      <c r="G36" s="96"/>
    </row>
    <row r="37" spans="2:12" x14ac:dyDescent="0.25">
      <c r="B37" s="99"/>
      <c r="C37" s="1">
        <v>2</v>
      </c>
      <c r="D37" s="1"/>
      <c r="E37" s="21">
        <f>'BESOIN EN EAU_BLE '!L37+'BESOIN EN EAU_POMMMES DE TERRE'!L37+'BESOIN EN EAU_MAÏS'!L37+'BESOIN EN EAU_BETTERAVE'!L37+'BESOIN EN EAU_CARROTTES'!L37</f>
        <v>0</v>
      </c>
      <c r="F37" s="101"/>
      <c r="G37" s="96"/>
    </row>
    <row r="38" spans="2:12" x14ac:dyDescent="0.25">
      <c r="B38" s="99"/>
      <c r="C38" s="1">
        <v>3</v>
      </c>
      <c r="D38" s="1"/>
      <c r="E38" s="21">
        <f>'BESOIN EN EAU_BLE '!L38+'BESOIN EN EAU_POMMMES DE TERRE'!L38+'BESOIN EN EAU_MAÏS'!L38+'BESOIN EN EAU_BETTERAVE'!L38+'BESOIN EN EAU_CARROTTES'!L38</f>
        <v>0</v>
      </c>
      <c r="F38" s="101"/>
      <c r="G38" s="96"/>
    </row>
    <row r="39" spans="2:12" x14ac:dyDescent="0.25">
      <c r="B39" s="99"/>
      <c r="C39" s="1">
        <v>4</v>
      </c>
      <c r="D39" s="1"/>
      <c r="E39" s="21">
        <f>'BESOIN EN EAU_BLE '!L39+'BESOIN EN EAU_POMMMES DE TERRE'!L39+'BESOIN EN EAU_MAÏS'!L39+'BESOIN EN EAU_BETTERAVE'!L39+'BESOIN EN EAU_CARROTTES'!L39</f>
        <v>0</v>
      </c>
      <c r="F39" s="102"/>
      <c r="G39" s="96"/>
    </row>
    <row r="40" spans="2:12" x14ac:dyDescent="0.25">
      <c r="B40" s="99" t="s">
        <v>16</v>
      </c>
      <c r="C40" s="1">
        <v>1</v>
      </c>
      <c r="D40" s="1"/>
      <c r="E40" s="21">
        <f>'BESOIN EN EAU_BLE '!L40+'BESOIN EN EAU_POMMMES DE TERRE'!L40+'BESOIN EN EAU_MAÏS'!L40+'BESOIN EN EAU_BETTERAVE'!L40+'BESOIN EN EAU_CARROTTES'!L40</f>
        <v>0</v>
      </c>
      <c r="F40" s="100">
        <f>+'BESOIN EN EAU_BLE '!M40:M43+'BESOIN EN EAU_POMMMES DE TERRE'!M40:M43+'BESOIN EN EAU_MAÏS'!M40:M43+'BESOIN EN EAU_BETTERAVE'!M40:M43+'BESOIN EN EAU_CARROTTES'!M40:M43</f>
        <v>0</v>
      </c>
      <c r="G40" s="96"/>
    </row>
    <row r="41" spans="2:12" x14ac:dyDescent="0.25">
      <c r="B41" s="99"/>
      <c r="C41" s="1">
        <v>2</v>
      </c>
      <c r="D41" s="1"/>
      <c r="E41" s="21">
        <f>'BESOIN EN EAU_BLE '!L41+'BESOIN EN EAU_POMMMES DE TERRE'!L41+'BESOIN EN EAU_MAÏS'!L41+'BESOIN EN EAU_BETTERAVE'!L41+'BESOIN EN EAU_CARROTTES'!L41</f>
        <v>0</v>
      </c>
      <c r="F41" s="101"/>
      <c r="G41" s="96"/>
    </row>
    <row r="42" spans="2:12" x14ac:dyDescent="0.25">
      <c r="B42" s="99"/>
      <c r="C42" s="1">
        <v>3</v>
      </c>
      <c r="D42" s="1"/>
      <c r="E42" s="21">
        <f>'BESOIN EN EAU_BLE '!L42+'BESOIN EN EAU_POMMMES DE TERRE'!L42+'BESOIN EN EAU_MAÏS'!L42+'BESOIN EN EAU_BETTERAVE'!L42+'BESOIN EN EAU_CARROTTES'!L42</f>
        <v>0</v>
      </c>
      <c r="F42" s="101"/>
      <c r="G42" s="96"/>
    </row>
    <row r="43" spans="2:12" x14ac:dyDescent="0.25">
      <c r="B43" s="99"/>
      <c r="C43" s="1">
        <v>4</v>
      </c>
      <c r="D43" s="1"/>
      <c r="E43" s="21">
        <f>'BESOIN EN EAU_BLE '!L43+'BESOIN EN EAU_POMMMES DE TERRE'!L43+'BESOIN EN EAU_MAÏS'!L43+'BESOIN EN EAU_BETTERAVE'!L43+'BESOIN EN EAU_CARROTTES'!L43</f>
        <v>0</v>
      </c>
      <c r="F43" s="102"/>
      <c r="G43" s="97"/>
    </row>
  </sheetData>
  <mergeCells count="22">
    <mergeCell ref="F32:F35"/>
    <mergeCell ref="F20:F23"/>
    <mergeCell ref="B24:B27"/>
    <mergeCell ref="F24:F27"/>
    <mergeCell ref="B28:B31"/>
    <mergeCell ref="F28:F31"/>
    <mergeCell ref="B1:G1"/>
    <mergeCell ref="G4:G43"/>
    <mergeCell ref="B4:B7"/>
    <mergeCell ref="B36:B39"/>
    <mergeCell ref="B40:B43"/>
    <mergeCell ref="F36:F39"/>
    <mergeCell ref="F40:F43"/>
    <mergeCell ref="F4:F7"/>
    <mergeCell ref="B8:B11"/>
    <mergeCell ref="F8:F11"/>
    <mergeCell ref="B12:B15"/>
    <mergeCell ref="F12:F15"/>
    <mergeCell ref="B16:B19"/>
    <mergeCell ref="F16:F19"/>
    <mergeCell ref="B20:B23"/>
    <mergeCell ref="B32:B35"/>
  </mergeCells>
  <pageMargins left="0.11811023622047245" right="0.11811023622047245" top="0.15748031496062992" bottom="0.15748031496062992" header="0.11811023622047245" footer="0.11811023622047245"/>
  <pageSetup paperSize="9" scale="105" orientation="portrait" r:id="rId1"/>
  <drawing r:id="rId2"/>
  <legacyDrawing r:id="rId3"/>
  <oleObjects>
    <mc:AlternateContent xmlns:mc="http://schemas.openxmlformats.org/markup-compatibility/2006">
      <mc:Choice Requires="x14">
        <oleObject shapeId="8193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66675</xdr:rowOff>
              </from>
              <to>
                <xdr:col>1</xdr:col>
                <xdr:colOff>485775</xdr:colOff>
                <xdr:row>1</xdr:row>
                <xdr:rowOff>314325</xdr:rowOff>
              </to>
            </anchor>
          </objectPr>
        </oleObject>
      </mc:Choice>
      <mc:Fallback>
        <oleObject shapeId="819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workbookViewId="0">
      <selection activeCell="M8" sqref="M8:M11"/>
    </sheetView>
  </sheetViews>
  <sheetFormatPr baseColWidth="10" defaultRowHeight="15" x14ac:dyDescent="0.25"/>
  <cols>
    <col min="1" max="1" width="3" style="26" customWidth="1"/>
    <col min="2" max="2" width="11.28515625" style="26" bestFit="1" customWidth="1"/>
    <col min="3" max="3" width="10" style="26" bestFit="1" customWidth="1"/>
    <col min="4" max="4" width="5.5703125" style="26" bestFit="1" customWidth="1"/>
    <col min="5" max="5" width="5.7109375" style="26" bestFit="1" customWidth="1"/>
    <col min="6" max="6" width="5.5703125" style="26" bestFit="1" customWidth="1"/>
    <col min="7" max="7" width="5.7109375" style="26" customWidth="1"/>
    <col min="8" max="8" width="0.140625" style="27" customWidth="1"/>
    <col min="9" max="9" width="8.140625" style="28" customWidth="1"/>
    <col min="10" max="10" width="19.5703125" style="26" customWidth="1"/>
    <col min="11" max="11" width="11.85546875" style="26" customWidth="1"/>
    <col min="12" max="12" width="18.140625" style="30" customWidth="1"/>
    <col min="13" max="13" width="13.42578125" style="26" customWidth="1"/>
    <col min="14" max="14" width="12.7109375" style="26" customWidth="1"/>
    <col min="15" max="16384" width="11.42578125" style="26"/>
  </cols>
  <sheetData>
    <row r="1" spans="2:14" ht="26.25" x14ac:dyDescent="0.4">
      <c r="B1" s="106" t="s">
        <v>39</v>
      </c>
      <c r="C1" s="107"/>
      <c r="D1" s="107"/>
      <c r="E1" s="71"/>
      <c r="K1" s="29" t="s">
        <v>36</v>
      </c>
      <c r="L1" s="58">
        <v>0</v>
      </c>
      <c r="M1" s="26" t="s">
        <v>37</v>
      </c>
    </row>
    <row r="2" spans="2:14" ht="15.75" customHeight="1" x14ac:dyDescent="0.35">
      <c r="E2" s="17"/>
      <c r="J2" s="26" t="s">
        <v>34</v>
      </c>
    </row>
    <row r="3" spans="2:14" ht="65.25" x14ac:dyDescent="0.25">
      <c r="B3" s="59" t="s">
        <v>7</v>
      </c>
      <c r="C3" s="59" t="s">
        <v>8</v>
      </c>
      <c r="D3" s="59" t="s">
        <v>9</v>
      </c>
      <c r="E3" s="59" t="s">
        <v>23</v>
      </c>
      <c r="F3" s="59" t="s">
        <v>24</v>
      </c>
      <c r="G3" s="59" t="s">
        <v>26</v>
      </c>
      <c r="H3" s="60" t="s">
        <v>33</v>
      </c>
      <c r="I3" s="60" t="s">
        <v>25</v>
      </c>
      <c r="J3" s="59" t="s">
        <v>27</v>
      </c>
      <c r="K3" s="59" t="s">
        <v>45</v>
      </c>
      <c r="L3" s="61" t="s">
        <v>62</v>
      </c>
      <c r="M3" s="61" t="s">
        <v>63</v>
      </c>
      <c r="N3" s="61" t="s">
        <v>64</v>
      </c>
    </row>
    <row r="4" spans="2:14" x14ac:dyDescent="0.25">
      <c r="B4" s="117" t="s">
        <v>14</v>
      </c>
      <c r="C4" s="72">
        <v>1</v>
      </c>
      <c r="D4" s="73">
        <v>1.8</v>
      </c>
      <c r="E4" s="74">
        <v>0</v>
      </c>
      <c r="F4" s="75">
        <f>D4*E4</f>
        <v>0</v>
      </c>
      <c r="G4" s="73">
        <f>'I _ Tj _I_a_PE_ETP'!$Q$6/4</f>
        <v>4.4400000000000004</v>
      </c>
      <c r="H4" s="76">
        <v>60</v>
      </c>
      <c r="I4" s="76">
        <f>'I _ Tj _I_a_PE_ETP'!$H$22</f>
        <v>71.5</v>
      </c>
      <c r="J4" s="77" t="str">
        <f>IF(I4&lt;0.2*'I _ Tj _I_a_PE_ETP'!$H$22,"APPORT EN EAU NECESSAIRE","-")</f>
        <v>-</v>
      </c>
      <c r="K4" s="76">
        <f>IF(I4&lt;0.2*'I _ Tj _I_a_PE_ETP'!$H$22,'I _ Tj _I_a_PE_ETP'!$H$22-'BESOIN EN EAU_BLE '!I4,0)</f>
        <v>0</v>
      </c>
      <c r="L4" s="78">
        <f t="shared" ref="L4:L23" si="0">IF(E4=0,0,K4*$L$1*10000/1000)</f>
        <v>0</v>
      </c>
      <c r="M4" s="114">
        <f>SUM(L4:L7)</f>
        <v>0</v>
      </c>
      <c r="N4" s="111">
        <f>SUM(L4:L35)</f>
        <v>0</v>
      </c>
    </row>
    <row r="5" spans="2:14" x14ac:dyDescent="0.25">
      <c r="B5" s="105"/>
      <c r="C5" s="79">
        <v>2</v>
      </c>
      <c r="D5" s="62">
        <f>'I _ Tj _I_a_PE_ETP'!$S$6/4</f>
        <v>7.4280867177061722</v>
      </c>
      <c r="E5" s="80">
        <v>0</v>
      </c>
      <c r="F5" s="63">
        <f t="shared" ref="F5:F35" si="1">D5*E5</f>
        <v>0</v>
      </c>
      <c r="G5" s="62">
        <f>'I _ Tj _I_a_PE_ETP'!$Q$6/4</f>
        <v>4.4400000000000004</v>
      </c>
      <c r="H5" s="64">
        <f>IF(H4+G5-F5&gt;'I _ Tj _I_a_PE_ETP'!$H$22,'I _ Tj _I_a_PE_ETP'!$H$22,H4+G5-F5)</f>
        <v>64.44</v>
      </c>
      <c r="I5" s="64">
        <f>IF(K4+I4+G4-F4&gt;'I _ Tj _I_a_PE_ETP'!$H$22,'I _ Tj _I_a_PE_ETP'!$H$22,IF(K4+I4+G4-F4&lt;0,0,K4+I4+G4-F4))</f>
        <v>71.5</v>
      </c>
      <c r="J5" s="65" t="str">
        <f>IF(I5&lt;0.2*'I _ Tj _I_a_PE_ETP'!$H$22,"APPORT EN EAU NECESSAIRE","-")</f>
        <v>-</v>
      </c>
      <c r="K5" s="64">
        <f>IF(I5&lt;0.2*'I _ Tj _I_a_PE_ETP'!$H$22,'I _ Tj _I_a_PE_ETP'!$H$22-'BESOIN EN EAU_BLE '!I5,0)</f>
        <v>0</v>
      </c>
      <c r="L5" s="66">
        <f t="shared" si="0"/>
        <v>0</v>
      </c>
      <c r="M5" s="109"/>
      <c r="N5" s="112"/>
    </row>
    <row r="6" spans="2:14" x14ac:dyDescent="0.25">
      <c r="B6" s="105"/>
      <c r="C6" s="79">
        <v>3</v>
      </c>
      <c r="D6" s="62">
        <f>'I _ Tj _I_a_PE_ETP'!$S$6/4</f>
        <v>7.4280867177061722</v>
      </c>
      <c r="E6" s="80">
        <v>0</v>
      </c>
      <c r="F6" s="63">
        <f t="shared" si="1"/>
        <v>0</v>
      </c>
      <c r="G6" s="62">
        <f>'I _ Tj _I_a_PE_ETP'!$Q$6/4</f>
        <v>4.4400000000000004</v>
      </c>
      <c r="H6" s="64">
        <f>IF(H5+G6-F6&gt;'I _ Tj _I_a_PE_ETP'!$H$22,'I _ Tj _I_a_PE_ETP'!$H$22,H5+G6-F6)</f>
        <v>68.88</v>
      </c>
      <c r="I6" s="64">
        <f>IF(K5+I5+G5-F5&gt;'I _ Tj _I_a_PE_ETP'!$H$22,'I _ Tj _I_a_PE_ETP'!$H$22,IF(K5+I5+G5-F5&lt;0,0,K5+I5+G5-F5))</f>
        <v>71.5</v>
      </c>
      <c r="J6" s="65" t="str">
        <f>IF(I6&lt;0.2*'I _ Tj _I_a_PE_ETP'!$H$22,"APPORT EN EAU NECESSAIRE","-")</f>
        <v>-</v>
      </c>
      <c r="K6" s="64">
        <f>IF(I6&lt;0.2*'I _ Tj _I_a_PE_ETP'!$H$22,'I _ Tj _I_a_PE_ETP'!$H$22-'BESOIN EN EAU_BLE '!I6,0)</f>
        <v>0</v>
      </c>
      <c r="L6" s="66">
        <f t="shared" si="0"/>
        <v>0</v>
      </c>
      <c r="M6" s="109"/>
      <c r="N6" s="112"/>
    </row>
    <row r="7" spans="2:14" x14ac:dyDescent="0.25">
      <c r="B7" s="105"/>
      <c r="C7" s="79">
        <v>4</v>
      </c>
      <c r="D7" s="62">
        <f>'I _ Tj _I_a_PE_ETP'!$S$6/4</f>
        <v>7.4280867177061722</v>
      </c>
      <c r="E7" s="80">
        <v>0</v>
      </c>
      <c r="F7" s="63">
        <f t="shared" si="1"/>
        <v>0</v>
      </c>
      <c r="G7" s="62">
        <f>'I _ Tj _I_a_PE_ETP'!$Q$6/4</f>
        <v>4.4400000000000004</v>
      </c>
      <c r="H7" s="64">
        <f>IF(H6+G7-F7&gt;'I _ Tj _I_a_PE_ETP'!$H$22,'I _ Tj _I_a_PE_ETP'!$H$22,H6+G7-F7)</f>
        <v>71.5</v>
      </c>
      <c r="I7" s="64">
        <f>IF(K6+I6+G6-F6&gt;'I _ Tj _I_a_PE_ETP'!$H$22,'I _ Tj _I_a_PE_ETP'!$H$22,IF(K6+I6+G6-F6&lt;0,0,K6+I6+G6-F6))</f>
        <v>71.5</v>
      </c>
      <c r="J7" s="65" t="str">
        <f>IF(I7&lt;0.2*'I _ Tj _I_a_PE_ETP'!$H$22,"APPORT EN EAU NECESSAIRE","-")</f>
        <v>-</v>
      </c>
      <c r="K7" s="64">
        <f>IF(I7&lt;0.2*'I _ Tj _I_a_PE_ETP'!$H$22,'I _ Tj _I_a_PE_ETP'!$H$22-'BESOIN EN EAU_BLE '!I7,0)</f>
        <v>0</v>
      </c>
      <c r="L7" s="66">
        <f t="shared" si="0"/>
        <v>0</v>
      </c>
      <c r="M7" s="110"/>
      <c r="N7" s="112"/>
    </row>
    <row r="8" spans="2:14" x14ac:dyDescent="0.25">
      <c r="B8" s="105" t="s">
        <v>0</v>
      </c>
      <c r="C8" s="79">
        <v>1</v>
      </c>
      <c r="D8" s="62">
        <f>'I _ Tj _I_a_PE_ETP'!$S$7/4</f>
        <v>11.882166815931603</v>
      </c>
      <c r="E8" s="80">
        <v>0</v>
      </c>
      <c r="F8" s="63">
        <f t="shared" si="1"/>
        <v>0</v>
      </c>
      <c r="G8" s="62">
        <f>'I _ Tj _I_a_PE_ETP'!$Q$7/4</f>
        <v>4.5</v>
      </c>
      <c r="H8" s="64">
        <f>IF(H7+G8-F8&gt;'I _ Tj _I_a_PE_ETP'!$H$22,'I _ Tj _I_a_PE_ETP'!$H$22,H7+G8-F8)</f>
        <v>71.5</v>
      </c>
      <c r="I8" s="64">
        <f>IF(K7+I7+G7-F7&gt;'I _ Tj _I_a_PE_ETP'!$H$22,'I _ Tj _I_a_PE_ETP'!$H$22,IF(K7+I7+G7-F7&lt;0,0,K7+I7+G7-F7))</f>
        <v>71.5</v>
      </c>
      <c r="J8" s="65" t="str">
        <f>IF(I8&lt;0.2*'I _ Tj _I_a_PE_ETP'!$H$22,"APPORT EN EAU NECESSAIRE","-")</f>
        <v>-</v>
      </c>
      <c r="K8" s="64">
        <f>IF(I8&lt;0.2*'I _ Tj _I_a_PE_ETP'!$H$22,'I _ Tj _I_a_PE_ETP'!$H$22-'BESOIN EN EAU_BLE '!I8,0)</f>
        <v>0</v>
      </c>
      <c r="L8" s="66">
        <f t="shared" si="0"/>
        <v>0</v>
      </c>
      <c r="M8" s="108">
        <f>SUM(L8:L11)</f>
        <v>0</v>
      </c>
      <c r="N8" s="112"/>
    </row>
    <row r="9" spans="2:14" x14ac:dyDescent="0.25">
      <c r="B9" s="105"/>
      <c r="C9" s="79">
        <v>2</v>
      </c>
      <c r="D9" s="62">
        <f>'I _ Tj _I_a_PE_ETP'!$S$7/4</f>
        <v>11.882166815931603</v>
      </c>
      <c r="E9" s="80">
        <v>0</v>
      </c>
      <c r="F9" s="63">
        <f t="shared" si="1"/>
        <v>0</v>
      </c>
      <c r="G9" s="62">
        <f>'I _ Tj _I_a_PE_ETP'!$Q$7/4</f>
        <v>4.5</v>
      </c>
      <c r="H9" s="64">
        <f>IF(H8+G9-F9&gt;'I _ Tj _I_a_PE_ETP'!$H$22,'I _ Tj _I_a_PE_ETP'!$H$22,H8+G9-F9)</f>
        <v>71.5</v>
      </c>
      <c r="I9" s="64">
        <f>IF(K8+I8+G8-F8&gt;'I _ Tj _I_a_PE_ETP'!$H$22,'I _ Tj _I_a_PE_ETP'!$H$22,IF(K8+I8+G8-F8&lt;0,0,K8+I8+G8-F8))</f>
        <v>71.5</v>
      </c>
      <c r="J9" s="65" t="str">
        <f>IF(I9&lt;0.2*'I _ Tj _I_a_PE_ETP'!$H$22,"APPORT EN EAU NECESSAIRE","-")</f>
        <v>-</v>
      </c>
      <c r="K9" s="64">
        <f>IF(I9&lt;0.2*'I _ Tj _I_a_PE_ETP'!$H$22,'I _ Tj _I_a_PE_ETP'!$H$22-'BESOIN EN EAU_BLE '!I9,0)</f>
        <v>0</v>
      </c>
      <c r="L9" s="66">
        <f t="shared" si="0"/>
        <v>0</v>
      </c>
      <c r="M9" s="109"/>
      <c r="N9" s="112"/>
    </row>
    <row r="10" spans="2:14" x14ac:dyDescent="0.25">
      <c r="B10" s="105"/>
      <c r="C10" s="79">
        <v>3</v>
      </c>
      <c r="D10" s="62">
        <f>'I _ Tj _I_a_PE_ETP'!$S$7/4</f>
        <v>11.882166815931603</v>
      </c>
      <c r="E10" s="80">
        <v>0</v>
      </c>
      <c r="F10" s="63">
        <f t="shared" si="1"/>
        <v>0</v>
      </c>
      <c r="G10" s="62">
        <f>'I _ Tj _I_a_PE_ETP'!$Q$7/4</f>
        <v>4.5</v>
      </c>
      <c r="H10" s="64">
        <f>IF(H9+G10-F10&gt;'I _ Tj _I_a_PE_ETP'!$H$22,'I _ Tj _I_a_PE_ETP'!$H$22,H9+G10-F10)</f>
        <v>71.5</v>
      </c>
      <c r="I10" s="64">
        <f>IF(K9+I9+G9-F9&gt;'I _ Tj _I_a_PE_ETP'!$H$22,'I _ Tj _I_a_PE_ETP'!$H$22,IF(K9+I9+G9-F9&lt;0,0,K9+I9+G9-F9))</f>
        <v>71.5</v>
      </c>
      <c r="J10" s="65" t="str">
        <f>IF(I10&lt;0.2*'I _ Tj _I_a_PE_ETP'!$H$22,"APPORT EN EAU NECESSAIRE","-")</f>
        <v>-</v>
      </c>
      <c r="K10" s="64">
        <f>IF(I10&lt;0.2*'I _ Tj _I_a_PE_ETP'!$H$22,'I _ Tj _I_a_PE_ETP'!$H$22-'BESOIN EN EAU_BLE '!I10,0)</f>
        <v>0</v>
      </c>
      <c r="L10" s="66">
        <f t="shared" si="0"/>
        <v>0</v>
      </c>
      <c r="M10" s="109"/>
      <c r="N10" s="112"/>
    </row>
    <row r="11" spans="2:14" x14ac:dyDescent="0.25">
      <c r="B11" s="105"/>
      <c r="C11" s="79">
        <v>4</v>
      </c>
      <c r="D11" s="62">
        <f>'I _ Tj _I_a_PE_ETP'!$S$7/4</f>
        <v>11.882166815931603</v>
      </c>
      <c r="E11" s="80">
        <v>0</v>
      </c>
      <c r="F11" s="63">
        <f t="shared" si="1"/>
        <v>0</v>
      </c>
      <c r="G11" s="62">
        <f>'I _ Tj _I_a_PE_ETP'!$Q$7/4</f>
        <v>4.5</v>
      </c>
      <c r="H11" s="64">
        <f>IF(H10+G11-F11&gt;'I _ Tj _I_a_PE_ETP'!$H$22,'I _ Tj _I_a_PE_ETP'!$H$22,H10+G11-F11)</f>
        <v>71.5</v>
      </c>
      <c r="I11" s="64">
        <f>IF(K10+I10+G10-F10&gt;'I _ Tj _I_a_PE_ETP'!$H$22,'I _ Tj _I_a_PE_ETP'!$H$22,IF(K10+I10+G10-F10&lt;0,0,K10+I10+G10-F10))</f>
        <v>71.5</v>
      </c>
      <c r="J11" s="65" t="str">
        <f>IF(I11&lt;0.2*'I _ Tj _I_a_PE_ETP'!$H$22,"APPORT EN EAU NECESSAIRE","-")</f>
        <v>-</v>
      </c>
      <c r="K11" s="64">
        <f>IF(I11&lt;0.2*'I _ Tj _I_a_PE_ETP'!$H$22,'I _ Tj _I_a_PE_ETP'!$H$22-'BESOIN EN EAU_BLE '!I11,0)</f>
        <v>0</v>
      </c>
      <c r="L11" s="66">
        <f t="shared" si="0"/>
        <v>0</v>
      </c>
      <c r="M11" s="110"/>
      <c r="N11" s="112"/>
    </row>
    <row r="12" spans="2:14" x14ac:dyDescent="0.25">
      <c r="B12" s="105" t="s">
        <v>1</v>
      </c>
      <c r="C12" s="79">
        <v>1</v>
      </c>
      <c r="D12" s="62">
        <f>'I _ Tj _I_a_PE_ETP'!$S$8/4</f>
        <v>19.101306982400679</v>
      </c>
      <c r="E12" s="80">
        <v>0.5</v>
      </c>
      <c r="F12" s="63">
        <f t="shared" si="1"/>
        <v>9.5506534912003396</v>
      </c>
      <c r="G12" s="62">
        <f>'I _ Tj _I_a_PE_ETP'!$Q$8/4</f>
        <v>5.4700000000000006</v>
      </c>
      <c r="H12" s="64">
        <f>IF(H11+G12-F12&gt;'I _ Tj _I_a_PE_ETP'!$H$22,'I _ Tj _I_a_PE_ETP'!$H$22,H11+G12-F12)</f>
        <v>67.419346508799663</v>
      </c>
      <c r="I12" s="64">
        <f>IF(K11+I11+G11-F11&gt;'I _ Tj _I_a_PE_ETP'!$H$22,'I _ Tj _I_a_PE_ETP'!$H$22,IF(K11+I11+G11-F11&lt;0,0,K11+I11+G11-F11))</f>
        <v>71.5</v>
      </c>
      <c r="J12" s="65" t="str">
        <f>IF(I12&lt;0.2*'I _ Tj _I_a_PE_ETP'!$H$22,"APPORT EN EAU NECESSAIRE","-")</f>
        <v>-</v>
      </c>
      <c r="K12" s="64">
        <f>IF(I12&lt;0.2*'I _ Tj _I_a_PE_ETP'!$H$22,'I _ Tj _I_a_PE_ETP'!$H$22-'BESOIN EN EAU_BLE '!I12,0)</f>
        <v>0</v>
      </c>
      <c r="L12" s="66">
        <f t="shared" si="0"/>
        <v>0</v>
      </c>
      <c r="M12" s="108">
        <f>SUM(L12:L15)</f>
        <v>0</v>
      </c>
      <c r="N12" s="112"/>
    </row>
    <row r="13" spans="2:14" x14ac:dyDescent="0.25">
      <c r="B13" s="105"/>
      <c r="C13" s="79">
        <v>2</v>
      </c>
      <c r="D13" s="62">
        <f>'I _ Tj _I_a_PE_ETP'!$S$8/4</f>
        <v>19.101306982400679</v>
      </c>
      <c r="E13" s="80">
        <v>0.7</v>
      </c>
      <c r="F13" s="63">
        <f t="shared" si="1"/>
        <v>13.370914887680474</v>
      </c>
      <c r="G13" s="62">
        <f>'I _ Tj _I_a_PE_ETP'!$Q$8/4</f>
        <v>5.4700000000000006</v>
      </c>
      <c r="H13" s="64">
        <f>IF(H12+G13-F13&gt;'I _ Tj _I_a_PE_ETP'!$H$22,'I _ Tj _I_a_PE_ETP'!$H$22,H12+G13-F13)</f>
        <v>59.518431621119191</v>
      </c>
      <c r="I13" s="64">
        <f>IF(K12+I12+G12-F12&gt;'I _ Tj _I_a_PE_ETP'!$H$22,'I _ Tj _I_a_PE_ETP'!$H$22,IF(K12+I12+G12-F12&lt;0,0,K12+I12+G12-F12))</f>
        <v>67.419346508799663</v>
      </c>
      <c r="J13" s="65" t="str">
        <f>IF(I13&lt;0.2*'I _ Tj _I_a_PE_ETP'!$H$22,"APPORT EN EAU NECESSAIRE","-")</f>
        <v>-</v>
      </c>
      <c r="K13" s="64">
        <f>IF(I13&lt;0.2*'I _ Tj _I_a_PE_ETP'!$H$22,'I _ Tj _I_a_PE_ETP'!$H$22-'BESOIN EN EAU_BLE '!I13,0)</f>
        <v>0</v>
      </c>
      <c r="L13" s="66">
        <f t="shared" si="0"/>
        <v>0</v>
      </c>
      <c r="M13" s="109"/>
      <c r="N13" s="112"/>
    </row>
    <row r="14" spans="2:14" x14ac:dyDescent="0.25">
      <c r="B14" s="105"/>
      <c r="C14" s="79">
        <v>3</v>
      </c>
      <c r="D14" s="62">
        <f>'I _ Tj _I_a_PE_ETP'!$S$8/4</f>
        <v>19.101306982400679</v>
      </c>
      <c r="E14" s="80">
        <v>0.8</v>
      </c>
      <c r="F14" s="63">
        <f t="shared" si="1"/>
        <v>15.281045585920545</v>
      </c>
      <c r="G14" s="62">
        <f>'I _ Tj _I_a_PE_ETP'!$Q$8/4</f>
        <v>5.4700000000000006</v>
      </c>
      <c r="H14" s="64">
        <f>IF(H13+G14-F14&gt;'I _ Tj _I_a_PE_ETP'!$H$22,'I _ Tj _I_a_PE_ETP'!$H$22,H13+G14-F14)</f>
        <v>49.707386035198645</v>
      </c>
      <c r="I14" s="64">
        <f>IF(K13+I13+G13-F13&gt;'I _ Tj _I_a_PE_ETP'!$H$22,'I _ Tj _I_a_PE_ETP'!$H$22,IF(K13+I13+G13-F13&lt;0,0,K13+I13+G13-F13))</f>
        <v>59.518431621119191</v>
      </c>
      <c r="J14" s="65" t="str">
        <f>IF(I14&lt;0.2*'I _ Tj _I_a_PE_ETP'!$H$22,"APPORT EN EAU NECESSAIRE","-")</f>
        <v>-</v>
      </c>
      <c r="K14" s="64">
        <f>IF(I14&lt;0.2*'I _ Tj _I_a_PE_ETP'!$H$22,'I _ Tj _I_a_PE_ETP'!$H$22-'BESOIN EN EAU_BLE '!I14,0)</f>
        <v>0</v>
      </c>
      <c r="L14" s="66">
        <f t="shared" si="0"/>
        <v>0</v>
      </c>
      <c r="M14" s="109"/>
      <c r="N14" s="112"/>
    </row>
    <row r="15" spans="2:14" x14ac:dyDescent="0.25">
      <c r="B15" s="105"/>
      <c r="C15" s="79">
        <v>4</v>
      </c>
      <c r="D15" s="62">
        <f>'I _ Tj _I_a_PE_ETP'!$S$8/4</f>
        <v>19.101306982400679</v>
      </c>
      <c r="E15" s="80">
        <v>1</v>
      </c>
      <c r="F15" s="63">
        <f t="shared" si="1"/>
        <v>19.101306982400679</v>
      </c>
      <c r="G15" s="62">
        <f>'I _ Tj _I_a_PE_ETP'!$Q$8/4</f>
        <v>5.4700000000000006</v>
      </c>
      <c r="H15" s="64">
        <f>IF(H14+G15-F15&gt;'I _ Tj _I_a_PE_ETP'!$H$22,'I _ Tj _I_a_PE_ETP'!$H$22,H14+G15-F15)</f>
        <v>36.076079052797965</v>
      </c>
      <c r="I15" s="64">
        <f>IF(K14+I14+G14-F14&gt;'I _ Tj _I_a_PE_ETP'!$H$22,'I _ Tj _I_a_PE_ETP'!$H$22,IF(K14+I14+G14-F14&lt;0,0,K14+I14+G14-F14))</f>
        <v>49.707386035198645</v>
      </c>
      <c r="J15" s="65" t="str">
        <f>IF(I15&lt;0.2*'I _ Tj _I_a_PE_ETP'!$H$22,"APPORT EN EAU NECESSAIRE","-")</f>
        <v>-</v>
      </c>
      <c r="K15" s="64">
        <f>IF(I15&lt;0.2*'I _ Tj _I_a_PE_ETP'!$H$22,'I _ Tj _I_a_PE_ETP'!$H$22-'BESOIN EN EAU_BLE '!I15,0)</f>
        <v>0</v>
      </c>
      <c r="L15" s="66">
        <f t="shared" si="0"/>
        <v>0</v>
      </c>
      <c r="M15" s="110"/>
      <c r="N15" s="112"/>
    </row>
    <row r="16" spans="2:14" x14ac:dyDescent="0.25">
      <c r="B16" s="118" t="s">
        <v>2</v>
      </c>
      <c r="C16" s="79">
        <v>1</v>
      </c>
      <c r="D16" s="62">
        <f>'I _ Tj _I_a_PE_ETP'!$S$9/4</f>
        <v>25.764403573834144</v>
      </c>
      <c r="E16" s="80">
        <v>0.9</v>
      </c>
      <c r="F16" s="63">
        <f t="shared" si="1"/>
        <v>23.187963216450729</v>
      </c>
      <c r="G16" s="62">
        <f>'I _ Tj _I_a_PE_ETP'!$Q$9/4</f>
        <v>4.82</v>
      </c>
      <c r="H16" s="64">
        <f>IF(H15+G16-F16&gt;'I _ Tj _I_a_PE_ETP'!$H$22,'I _ Tj _I_a_PE_ETP'!$H$22,H15+G16-F16)</f>
        <v>17.708115836347236</v>
      </c>
      <c r="I16" s="64">
        <f>IF(K15+I15+G15-F15&gt;'I _ Tj _I_a_PE_ETP'!$H$22,'I _ Tj _I_a_PE_ETP'!$H$22,IF(K15+I15+G15-F15&lt;0,0,K15+I15+G15-F15))</f>
        <v>36.076079052797965</v>
      </c>
      <c r="J16" s="65" t="str">
        <f>IF(I16&lt;0.2*'I _ Tj _I_a_PE_ETP'!$H$22,"APPORT EN EAU NECESSAIRE","-")</f>
        <v>-</v>
      </c>
      <c r="K16" s="64">
        <f>IF(I16&lt;0.2*'I _ Tj _I_a_PE_ETP'!$H$22,'I _ Tj _I_a_PE_ETP'!$H$22-'BESOIN EN EAU_BLE '!I16,0)</f>
        <v>0</v>
      </c>
      <c r="L16" s="66">
        <f t="shared" si="0"/>
        <v>0</v>
      </c>
      <c r="M16" s="108">
        <f>SUM(L16:L19)</f>
        <v>0</v>
      </c>
      <c r="N16" s="112"/>
    </row>
    <row r="17" spans="2:14" x14ac:dyDescent="0.25">
      <c r="B17" s="118"/>
      <c r="C17" s="79">
        <v>2</v>
      </c>
      <c r="D17" s="62">
        <f>'I _ Tj _I_a_PE_ETP'!$S$9/4</f>
        <v>25.764403573834144</v>
      </c>
      <c r="E17" s="80">
        <v>0.8</v>
      </c>
      <c r="F17" s="63">
        <f t="shared" si="1"/>
        <v>20.611522859067318</v>
      </c>
      <c r="G17" s="62">
        <f>'I _ Tj _I_a_PE_ETP'!$Q$9/4</f>
        <v>4.82</v>
      </c>
      <c r="H17" s="64">
        <f>IF(H16+G17-F17&gt;'I _ Tj _I_a_PE_ETP'!$H$22,'I _ Tj _I_a_PE_ETP'!$H$22,H16+G17-F17)</f>
        <v>1.9165929772799188</v>
      </c>
      <c r="I17" s="64">
        <f>IF(K16+I16+G16-F16&gt;'I _ Tj _I_a_PE_ETP'!$H$22,'I _ Tj _I_a_PE_ETP'!$H$22,IF(K16+I16+G16-F16&lt;0,0,K16+I16+G16-F16))</f>
        <v>17.708115836347236</v>
      </c>
      <c r="J17" s="65" t="str">
        <f>IF(I17&lt;0.2*'I _ Tj _I_a_PE_ETP'!$H$22,"APPORT EN EAU NECESSAIRE","-")</f>
        <v>-</v>
      </c>
      <c r="K17" s="64">
        <f>IF(I17&lt;0.2*'I _ Tj _I_a_PE_ETP'!$H$22,'I _ Tj _I_a_PE_ETP'!$H$22-'BESOIN EN EAU_BLE '!I17,0)</f>
        <v>0</v>
      </c>
      <c r="L17" s="66">
        <f>IF(E17=0,0,K17*$L$1*10000/1000)</f>
        <v>0</v>
      </c>
      <c r="M17" s="109"/>
      <c r="N17" s="112"/>
    </row>
    <row r="18" spans="2:14" x14ac:dyDescent="0.25">
      <c r="B18" s="118"/>
      <c r="C18" s="79">
        <v>3</v>
      </c>
      <c r="D18" s="62">
        <f>'I _ Tj _I_a_PE_ETP'!$S$9/4</f>
        <v>25.764403573834144</v>
      </c>
      <c r="E18" s="80">
        <v>0.7</v>
      </c>
      <c r="F18" s="63">
        <f t="shared" si="1"/>
        <v>18.035082501683899</v>
      </c>
      <c r="G18" s="62">
        <f>'I _ Tj _I_a_PE_ETP'!$Q$9/4</f>
        <v>4.82</v>
      </c>
      <c r="H18" s="64">
        <f>IF(H17+G18-F18&gt;'I _ Tj _I_a_PE_ETP'!$H$22,'I _ Tj _I_a_PE_ETP'!$H$22,H17+G18-F18)</f>
        <v>-11.29848952440398</v>
      </c>
      <c r="I18" s="64">
        <f>IF(K17+I17+G17-F17&gt;'I _ Tj _I_a_PE_ETP'!$H$22,'I _ Tj _I_a_PE_ETP'!$H$22,IF(K17+I17+G17-F17&lt;0,0,K17+I17+G17-F17))</f>
        <v>1.9165929772799188</v>
      </c>
      <c r="J18" s="65" t="str">
        <f>IF(I18&lt;0.2*'I _ Tj _I_a_PE_ETP'!$H$22,"APPORT EN EAU NECESSAIRE","-")</f>
        <v>APPORT EN EAU NECESSAIRE</v>
      </c>
      <c r="K18" s="64">
        <f>IF(I18&lt;0.2*'I _ Tj _I_a_PE_ETP'!$H$22,'I _ Tj _I_a_PE_ETP'!$H$22-'BESOIN EN EAU_BLE '!I18,0)</f>
        <v>69.583407022720081</v>
      </c>
      <c r="L18" s="66">
        <f t="shared" si="0"/>
        <v>0</v>
      </c>
      <c r="M18" s="109"/>
      <c r="N18" s="112"/>
    </row>
    <row r="19" spans="2:14" x14ac:dyDescent="0.25">
      <c r="B19" s="118"/>
      <c r="C19" s="79">
        <v>4</v>
      </c>
      <c r="D19" s="62">
        <f>'I _ Tj _I_a_PE_ETP'!$S$9/4</f>
        <v>25.764403573834144</v>
      </c>
      <c r="E19" s="80">
        <v>0.65</v>
      </c>
      <c r="F19" s="63">
        <f t="shared" si="1"/>
        <v>16.746862322992193</v>
      </c>
      <c r="G19" s="62">
        <f>'I _ Tj _I_a_PE_ETP'!$Q$9/4</f>
        <v>4.82</v>
      </c>
      <c r="H19" s="64">
        <f>IF(H18+G19-F19&gt;'I _ Tj _I_a_PE_ETP'!$H$22,'I _ Tj _I_a_PE_ETP'!$H$22,H18+G19-F19)</f>
        <v>-23.225351847396173</v>
      </c>
      <c r="I19" s="64">
        <f>IF(K18+I18+G18-F18&gt;'I _ Tj _I_a_PE_ETP'!$H$22,'I _ Tj _I_a_PE_ETP'!$H$22,IF(K18+I18+G18-F18&lt;0,0,K18+I18+G18-F18))</f>
        <v>58.284917498316091</v>
      </c>
      <c r="J19" s="65" t="str">
        <f>IF(I19&lt;0.2*'I _ Tj _I_a_PE_ETP'!$H$22,"APPORT EN EAU NECESSAIRE","-")</f>
        <v>-</v>
      </c>
      <c r="K19" s="64">
        <f>IF(I19&lt;0.2*'I _ Tj _I_a_PE_ETP'!$H$22,'I _ Tj _I_a_PE_ETP'!$H$22-'BESOIN EN EAU_BLE '!I19,0)</f>
        <v>0</v>
      </c>
      <c r="L19" s="66">
        <f t="shared" si="0"/>
        <v>0</v>
      </c>
      <c r="M19" s="110"/>
      <c r="N19" s="112"/>
    </row>
    <row r="20" spans="2:14" x14ac:dyDescent="0.25">
      <c r="B20" s="105" t="s">
        <v>3</v>
      </c>
      <c r="C20" s="79">
        <v>1</v>
      </c>
      <c r="D20" s="62">
        <f>'I _ Tj _I_a_PE_ETP'!$S$10/4</f>
        <v>29.467442464033443</v>
      </c>
      <c r="E20" s="80">
        <v>0.60000000000000009</v>
      </c>
      <c r="F20" s="63">
        <f t="shared" si="1"/>
        <v>17.680465478420068</v>
      </c>
      <c r="G20" s="62">
        <f>'I _ Tj _I_a_PE_ETP'!$Q$10/4</f>
        <v>5.65</v>
      </c>
      <c r="H20" s="64">
        <f>IF(H19+G20-F20&gt;'I _ Tj _I_a_PE_ETP'!$H$22,'I _ Tj _I_a_PE_ETP'!$H$22,H19+G20-F20)</f>
        <v>-35.255817325816238</v>
      </c>
      <c r="I20" s="64">
        <f>IF(K19+I19+G19-F19&gt;'I _ Tj _I_a_PE_ETP'!$H$22,'I _ Tj _I_a_PE_ETP'!$H$22,IF(K19+I19+G19-F19&lt;0,0,K19+I19+G19-F19))</f>
        <v>46.358055175323898</v>
      </c>
      <c r="J20" s="65" t="str">
        <f>IF(I20&lt;0.2*'I _ Tj _I_a_PE_ETP'!$H$22,"APPORT EN EAU NECESSAIRE","-")</f>
        <v>-</v>
      </c>
      <c r="K20" s="64">
        <f>IF(I20&lt;0.2*'I _ Tj _I_a_PE_ETP'!$H$22,'I _ Tj _I_a_PE_ETP'!$H$22-'BESOIN EN EAU_BLE '!I20,0)</f>
        <v>0</v>
      </c>
      <c r="L20" s="66">
        <f t="shared" si="0"/>
        <v>0</v>
      </c>
      <c r="M20" s="108">
        <f>SUM(L20:L23)</f>
        <v>0</v>
      </c>
      <c r="N20" s="112"/>
    </row>
    <row r="21" spans="2:14" x14ac:dyDescent="0.25">
      <c r="B21" s="105"/>
      <c r="C21" s="79">
        <v>2</v>
      </c>
      <c r="D21" s="62">
        <f>'I _ Tj _I_a_PE_ETP'!$S$10/4</f>
        <v>29.467442464033443</v>
      </c>
      <c r="E21" s="80">
        <v>0.5</v>
      </c>
      <c r="F21" s="63">
        <f t="shared" si="1"/>
        <v>14.733721232016721</v>
      </c>
      <c r="G21" s="62">
        <f>'I _ Tj _I_a_PE_ETP'!$Q$10/4</f>
        <v>5.65</v>
      </c>
      <c r="H21" s="64">
        <f>IF(H20+G21-F21&gt;'I _ Tj _I_a_PE_ETP'!$H$22,'I _ Tj _I_a_PE_ETP'!$H$22,H20+G21-F21)</f>
        <v>-44.339538557832959</v>
      </c>
      <c r="I21" s="64">
        <f>IF(K20+I20+G20-F20&gt;'I _ Tj _I_a_PE_ETP'!$H$22,'I _ Tj _I_a_PE_ETP'!$H$22,IF(K20+I20+G20-F20&lt;0,0,K20+I20+G20-F20))</f>
        <v>34.327589696903829</v>
      </c>
      <c r="J21" s="65" t="str">
        <f>IF(I21&lt;0.2*'I _ Tj _I_a_PE_ETP'!$H$22,"APPORT EN EAU NECESSAIRE","-")</f>
        <v>-</v>
      </c>
      <c r="K21" s="64">
        <f>IF(I21&lt;0.2*'I _ Tj _I_a_PE_ETP'!$H$22,'I _ Tj _I_a_PE_ETP'!$H$22-'BESOIN EN EAU_BLE '!I21,0)</f>
        <v>0</v>
      </c>
      <c r="L21" s="66">
        <f>IF(E21=0,0,K21*$L$1*10000/1000)</f>
        <v>0</v>
      </c>
      <c r="M21" s="109"/>
      <c r="N21" s="112"/>
    </row>
    <row r="22" spans="2:14" x14ac:dyDescent="0.25">
      <c r="B22" s="105"/>
      <c r="C22" s="79">
        <v>3</v>
      </c>
      <c r="D22" s="62">
        <f>'I _ Tj _I_a_PE_ETP'!$S$10/4</f>
        <v>29.467442464033443</v>
      </c>
      <c r="E22" s="80">
        <v>0.4</v>
      </c>
      <c r="F22" s="63">
        <f t="shared" si="1"/>
        <v>11.786976985613379</v>
      </c>
      <c r="G22" s="62">
        <f>'I _ Tj _I_a_PE_ETP'!$Q$10/4</f>
        <v>5.65</v>
      </c>
      <c r="H22" s="64">
        <f>IF(H21+G22-F22&gt;'I _ Tj _I_a_PE_ETP'!$H$22,'I _ Tj _I_a_PE_ETP'!$H$22,H21+G22-F22)</f>
        <v>-50.47651554344634</v>
      </c>
      <c r="I22" s="64">
        <f>IF(K21+I21+G21-F21&gt;'I _ Tj _I_a_PE_ETP'!$H$22,'I _ Tj _I_a_PE_ETP'!$H$22,IF(K21+I21+G21-F21&lt;0,0,K21+I21+G21-F21))</f>
        <v>25.243868464887107</v>
      </c>
      <c r="J22" s="65" t="str">
        <f>IF(I22&lt;0.2*'I _ Tj _I_a_PE_ETP'!$H$22,"APPORT EN EAU NECESSAIRE","-")</f>
        <v>-</v>
      </c>
      <c r="K22" s="64">
        <f>IF(I22&lt;0.2*'I _ Tj _I_a_PE_ETP'!$H$22,'I _ Tj _I_a_PE_ETP'!$H$22-'BESOIN EN EAU_BLE '!I22,0)</f>
        <v>0</v>
      </c>
      <c r="L22" s="66">
        <f t="shared" si="0"/>
        <v>0</v>
      </c>
      <c r="M22" s="109"/>
      <c r="N22" s="112"/>
    </row>
    <row r="23" spans="2:14" x14ac:dyDescent="0.25">
      <c r="B23" s="105"/>
      <c r="C23" s="79">
        <v>4</v>
      </c>
      <c r="D23" s="62">
        <f>'I _ Tj _I_a_PE_ETP'!$S$10/4</f>
        <v>29.467442464033443</v>
      </c>
      <c r="E23" s="80">
        <v>0.30000000000000004</v>
      </c>
      <c r="F23" s="63">
        <f t="shared" si="1"/>
        <v>8.8402327392100339</v>
      </c>
      <c r="G23" s="62">
        <f>'I _ Tj _I_a_PE_ETP'!$Q$10/4</f>
        <v>5.65</v>
      </c>
      <c r="H23" s="64">
        <f>IF(H22+G23-F23&gt;'I _ Tj _I_a_PE_ETP'!$H$22,'I _ Tj _I_a_PE_ETP'!$H$22,H22+G23-F23)</f>
        <v>-53.666748282656371</v>
      </c>
      <c r="I23" s="64">
        <f>IF(K22+I22+G22-F22&gt;'I _ Tj _I_a_PE_ETP'!$H$22,'I _ Tj _I_a_PE_ETP'!$H$22,IF(K22+I22+G22-F22&lt;0,0,K22+I22+G22-F22))</f>
        <v>19.106891479273727</v>
      </c>
      <c r="J23" s="65" t="str">
        <f>IF(I23&lt;0.2*'I _ Tj _I_a_PE_ETP'!$H$22,"APPORT EN EAU NECESSAIRE","-")</f>
        <v>-</v>
      </c>
      <c r="K23" s="64">
        <f>IF(I23&lt;0.2*'I _ Tj _I_a_PE_ETP'!$H$22,'I _ Tj _I_a_PE_ETP'!$H$22-'BESOIN EN EAU_BLE '!I23,0)</f>
        <v>0</v>
      </c>
      <c r="L23" s="66">
        <f t="shared" si="0"/>
        <v>0</v>
      </c>
      <c r="M23" s="110"/>
      <c r="N23" s="112"/>
    </row>
    <row r="24" spans="2:14" x14ac:dyDescent="0.25">
      <c r="B24" s="105" t="s">
        <v>4</v>
      </c>
      <c r="C24" s="79">
        <v>1</v>
      </c>
      <c r="D24" s="62">
        <f>'I _ Tj _I_a_PE_ETP'!$S$11/4</f>
        <v>26.854251440593256</v>
      </c>
      <c r="E24" s="31">
        <v>0</v>
      </c>
      <c r="F24" s="63">
        <f t="shared" si="1"/>
        <v>0</v>
      </c>
      <c r="G24" s="62">
        <f>'I _ Tj _I_a_PE_ETP'!$Q$11/4</f>
        <v>4.3</v>
      </c>
      <c r="H24" s="64">
        <f>IF(H23+G24-F24&gt;'I _ Tj _I_a_PE_ETP'!$H$22,'I _ Tj _I_a_PE_ETP'!$H$22,H23+G24-F24)</f>
        <v>-49.366748282656374</v>
      </c>
      <c r="I24" s="64">
        <f>IF(K23+I23+G23-F23&gt;'I _ Tj _I_a_PE_ETP'!$H$22,'I _ Tj _I_a_PE_ETP'!$H$22,IF(K23+I23+G23-F23&lt;0,0,K23+I23+G23-F23))</f>
        <v>15.916658740063692</v>
      </c>
      <c r="J24" s="65" t="str">
        <f>IF(I24&lt;0.2*'I _ Tj _I_a_PE_ETP'!$H$22,"APPORT EN EAU NECESSAIRE","-")</f>
        <v>-</v>
      </c>
      <c r="K24" s="64">
        <f>IF(I24&lt;0.2*'I _ Tj _I_a_PE_ETP'!$H$22,'I _ Tj _I_a_PE_ETP'!$H$22-'BESOIN EN EAU_BLE '!I24,0)</f>
        <v>0</v>
      </c>
      <c r="L24" s="66">
        <f>IF(E24=0,0,K24*$L$1*10000/1000)</f>
        <v>0</v>
      </c>
      <c r="M24" s="108">
        <f>SUM(L24:L27)</f>
        <v>0</v>
      </c>
      <c r="N24" s="112"/>
    </row>
    <row r="25" spans="2:14" x14ac:dyDescent="0.25">
      <c r="B25" s="105"/>
      <c r="C25" s="79">
        <v>2</v>
      </c>
      <c r="D25" s="62">
        <f>'I _ Tj _I_a_PE_ETP'!$S$11/4</f>
        <v>26.854251440593256</v>
      </c>
      <c r="E25" s="31">
        <v>0</v>
      </c>
      <c r="F25" s="63">
        <f t="shared" si="1"/>
        <v>0</v>
      </c>
      <c r="G25" s="62">
        <f>'I _ Tj _I_a_PE_ETP'!$Q$11/4</f>
        <v>4.3</v>
      </c>
      <c r="H25" s="64">
        <f>IF(H24+G25-F25&gt;'I _ Tj _I_a_PE_ETP'!$H$22,'I _ Tj _I_a_PE_ETP'!$H$22,H24+G25-F25)</f>
        <v>-45.066748282656377</v>
      </c>
      <c r="I25" s="64">
        <f>IF(K24+I24+G24-F24&gt;'I _ Tj _I_a_PE_ETP'!$H$22,'I _ Tj _I_a_PE_ETP'!$H$22,IF(K24+I24+G24-F24&lt;0,0,K24+I24+G24-F24))</f>
        <v>20.216658740063693</v>
      </c>
      <c r="J25" s="65" t="str">
        <f>IF(I25&lt;0.2*'I _ Tj _I_a_PE_ETP'!$H$22,"APPORT EN EAU NECESSAIRE","-")</f>
        <v>-</v>
      </c>
      <c r="K25" s="64">
        <f>IF(I25&lt;0.2*'I _ Tj _I_a_PE_ETP'!$H$22,'I _ Tj _I_a_PE_ETP'!$H$22-'BESOIN EN EAU_BLE '!I25,0)</f>
        <v>0</v>
      </c>
      <c r="L25" s="66">
        <f t="shared" ref="L25:L35" si="2">IF(E25=0,0,K25*$L$1*10000/1000)</f>
        <v>0</v>
      </c>
      <c r="M25" s="109"/>
      <c r="N25" s="112"/>
    </row>
    <row r="26" spans="2:14" x14ac:dyDescent="0.25">
      <c r="B26" s="105"/>
      <c r="C26" s="79">
        <v>3</v>
      </c>
      <c r="D26" s="62">
        <f>'I _ Tj _I_a_PE_ETP'!$S$11/4</f>
        <v>26.854251440593256</v>
      </c>
      <c r="E26" s="31">
        <v>0</v>
      </c>
      <c r="F26" s="63">
        <f t="shared" si="1"/>
        <v>0</v>
      </c>
      <c r="G26" s="62">
        <f>'I _ Tj _I_a_PE_ETP'!$Q$11/4</f>
        <v>4.3</v>
      </c>
      <c r="H26" s="64">
        <f>IF(H25+G26-F26&gt;'I _ Tj _I_a_PE_ETP'!$H$22,'I _ Tj _I_a_PE_ETP'!$H$22,H25+G26-F26)</f>
        <v>-40.76674828265638</v>
      </c>
      <c r="I26" s="64">
        <f>IF(K25+I25+G25-F25&gt;'I _ Tj _I_a_PE_ETP'!$H$22,'I _ Tj _I_a_PE_ETP'!$H$22,IF(K25+I25+G25-F25&lt;0,0,K25+I25+G25-F25))</f>
        <v>24.516658740063694</v>
      </c>
      <c r="J26" s="65" t="str">
        <f>IF(I26&lt;0.2*'I _ Tj _I_a_PE_ETP'!$H$22,"APPORT EN EAU NECESSAIRE","-")</f>
        <v>-</v>
      </c>
      <c r="K26" s="64">
        <f>IF(I26&lt;0.2*'I _ Tj _I_a_PE_ETP'!$H$22,'I _ Tj _I_a_PE_ETP'!$H$22-'BESOIN EN EAU_BLE '!I26,0)</f>
        <v>0</v>
      </c>
      <c r="L26" s="66">
        <f t="shared" si="2"/>
        <v>0</v>
      </c>
      <c r="M26" s="109"/>
      <c r="N26" s="112"/>
    </row>
    <row r="27" spans="2:14" x14ac:dyDescent="0.25">
      <c r="B27" s="105"/>
      <c r="C27" s="79">
        <v>4</v>
      </c>
      <c r="D27" s="62">
        <f>'I _ Tj _I_a_PE_ETP'!$S$11/4</f>
        <v>26.854251440593256</v>
      </c>
      <c r="E27" s="31">
        <v>0</v>
      </c>
      <c r="F27" s="63">
        <f t="shared" si="1"/>
        <v>0</v>
      </c>
      <c r="G27" s="62">
        <f>'I _ Tj _I_a_PE_ETP'!$Q$11/4</f>
        <v>4.3</v>
      </c>
      <c r="H27" s="64">
        <f>IF(H26+G27-F27&gt;'I _ Tj _I_a_PE_ETP'!$H$22,'I _ Tj _I_a_PE_ETP'!$H$22,H26+G27-F27)</f>
        <v>-36.466748282656383</v>
      </c>
      <c r="I27" s="64">
        <f>IF(K26+I26+G26-F26&gt;'I _ Tj _I_a_PE_ETP'!$H$22,'I _ Tj _I_a_PE_ETP'!$H$22,IF(K26+I26+G26-F26&lt;0,0,K26+I26+G26-F26))</f>
        <v>28.816658740063694</v>
      </c>
      <c r="J27" s="65" t="str">
        <f>IF(I27&lt;0.2*'I _ Tj _I_a_PE_ETP'!$H$22,"APPORT EN EAU NECESSAIRE","-")</f>
        <v>-</v>
      </c>
      <c r="K27" s="64">
        <f>IF(I27&lt;0.2*'I _ Tj _I_a_PE_ETP'!$H$22,'I _ Tj _I_a_PE_ETP'!$H$22-'BESOIN EN EAU_BLE '!I27,0)</f>
        <v>0</v>
      </c>
      <c r="L27" s="66">
        <f t="shared" si="2"/>
        <v>0</v>
      </c>
      <c r="M27" s="110"/>
      <c r="N27" s="112"/>
    </row>
    <row r="28" spans="2:14" x14ac:dyDescent="0.25">
      <c r="B28" s="105" t="s">
        <v>5</v>
      </c>
      <c r="C28" s="79">
        <v>1</v>
      </c>
      <c r="D28" s="62">
        <f>'I _ Tj _I_a_PE_ETP'!$S$12/4</f>
        <v>19.015618762599026</v>
      </c>
      <c r="E28" s="31">
        <v>0</v>
      </c>
      <c r="F28" s="63">
        <f t="shared" si="1"/>
        <v>0</v>
      </c>
      <c r="G28" s="62">
        <f>'I _ Tj _I_a_PE_ETP'!$Q$12/4</f>
        <v>4.6900000000000004</v>
      </c>
      <c r="H28" s="64">
        <f>IF(H27+G28-F28&gt;'I _ Tj _I_a_PE_ETP'!$H$22,'I _ Tj _I_a_PE_ETP'!$H$22,H27+G28-F28)</f>
        <v>-31.776748282656381</v>
      </c>
      <c r="I28" s="64">
        <f>IF(K27+I27+G27-F27&gt;'I _ Tj _I_a_PE_ETP'!$H$22,'I _ Tj _I_a_PE_ETP'!$H$22,IF(K27+I27+G27-F27&lt;0,0,K27+I27+G27-F27))</f>
        <v>33.116658740063691</v>
      </c>
      <c r="J28" s="65" t="str">
        <f>IF(I28&lt;0.2*'I _ Tj _I_a_PE_ETP'!$H$22,"APPORT EN EAU NECESSAIRE","-")</f>
        <v>-</v>
      </c>
      <c r="K28" s="64">
        <f>IF(I28&lt;0.2*'I _ Tj _I_a_PE_ETP'!$H$22,'I _ Tj _I_a_PE_ETP'!$H$22-'BESOIN EN EAU_BLE '!I28,0)</f>
        <v>0</v>
      </c>
      <c r="L28" s="66">
        <f t="shared" si="2"/>
        <v>0</v>
      </c>
      <c r="M28" s="108">
        <f>SUM(L28:L31)</f>
        <v>0</v>
      </c>
      <c r="N28" s="112"/>
    </row>
    <row r="29" spans="2:14" x14ac:dyDescent="0.25">
      <c r="B29" s="105"/>
      <c r="C29" s="79">
        <v>2</v>
      </c>
      <c r="D29" s="62">
        <f>'I _ Tj _I_a_PE_ETP'!$S$12/4</f>
        <v>19.015618762599026</v>
      </c>
      <c r="E29" s="31">
        <v>0</v>
      </c>
      <c r="F29" s="63">
        <f t="shared" si="1"/>
        <v>0</v>
      </c>
      <c r="G29" s="62">
        <f>'I _ Tj _I_a_PE_ETP'!$Q$12/4</f>
        <v>4.6900000000000004</v>
      </c>
      <c r="H29" s="64">
        <f>IF(H28+G29-F29&gt;'I _ Tj _I_a_PE_ETP'!$H$22,'I _ Tj _I_a_PE_ETP'!$H$22,H28+G29-F29)</f>
        <v>-27.08674828265638</v>
      </c>
      <c r="I29" s="64">
        <f>IF(K28+I28+G28-F28&gt;'I _ Tj _I_a_PE_ETP'!$H$22,'I _ Tj _I_a_PE_ETP'!$H$22,IF(K28+I28+G28-F28&lt;0,0,K28+I28+G28-F28))</f>
        <v>37.806658740063689</v>
      </c>
      <c r="J29" s="65" t="str">
        <f>IF(I29&lt;0.2*'I _ Tj _I_a_PE_ETP'!$H$22,"APPORT EN EAU NECESSAIRE","-")</f>
        <v>-</v>
      </c>
      <c r="K29" s="64">
        <f>IF(I29&lt;0.2*'I _ Tj _I_a_PE_ETP'!$H$22,'I _ Tj _I_a_PE_ETP'!$H$22-'BESOIN EN EAU_BLE '!I29,0)</f>
        <v>0</v>
      </c>
      <c r="L29" s="66">
        <f t="shared" si="2"/>
        <v>0</v>
      </c>
      <c r="M29" s="109"/>
      <c r="N29" s="112"/>
    </row>
    <row r="30" spans="2:14" x14ac:dyDescent="0.25">
      <c r="B30" s="105"/>
      <c r="C30" s="79">
        <v>3</v>
      </c>
      <c r="D30" s="62">
        <f>'I _ Tj _I_a_PE_ETP'!$S$12/4</f>
        <v>19.015618762599026</v>
      </c>
      <c r="E30" s="31">
        <v>0</v>
      </c>
      <c r="F30" s="63">
        <f t="shared" si="1"/>
        <v>0</v>
      </c>
      <c r="G30" s="62">
        <f>'I _ Tj _I_a_PE_ETP'!$Q$12/4</f>
        <v>4.6900000000000004</v>
      </c>
      <c r="H30" s="64">
        <f>IF(H29+G30-F30&gt;'I _ Tj _I_a_PE_ETP'!$H$22,'I _ Tj _I_a_PE_ETP'!$H$22,H29+G30-F30)</f>
        <v>-22.396748282656379</v>
      </c>
      <c r="I30" s="64">
        <f>IF(K29+I29+G29-F29&gt;'I _ Tj _I_a_PE_ETP'!$H$22,'I _ Tj _I_a_PE_ETP'!$H$22,IF(K29+I29+G29-F29&lt;0,0,K29+I29+G29-F29))</f>
        <v>42.496658740063687</v>
      </c>
      <c r="J30" s="65" t="str">
        <f>IF(I30&lt;0.2*'I _ Tj _I_a_PE_ETP'!$H$22,"APPORT EN EAU NECESSAIRE","-")</f>
        <v>-</v>
      </c>
      <c r="K30" s="64">
        <f>IF(I30&lt;0.2*'I _ Tj _I_a_PE_ETP'!$H$22,'I _ Tj _I_a_PE_ETP'!$H$22-'BESOIN EN EAU_BLE '!I30,0)</f>
        <v>0</v>
      </c>
      <c r="L30" s="66">
        <f t="shared" si="2"/>
        <v>0</v>
      </c>
      <c r="M30" s="109"/>
      <c r="N30" s="112"/>
    </row>
    <row r="31" spans="2:14" x14ac:dyDescent="0.25">
      <c r="B31" s="105"/>
      <c r="C31" s="79">
        <v>4</v>
      </c>
      <c r="D31" s="62">
        <f>'I _ Tj _I_a_PE_ETP'!$S$12/4</f>
        <v>19.015618762599026</v>
      </c>
      <c r="E31" s="31">
        <v>0</v>
      </c>
      <c r="F31" s="63">
        <f t="shared" si="1"/>
        <v>0</v>
      </c>
      <c r="G31" s="62">
        <f>'I _ Tj _I_a_PE_ETP'!$Q$12/4</f>
        <v>4.6900000000000004</v>
      </c>
      <c r="H31" s="64">
        <f>IF(H30+G31-F31&gt;'I _ Tj _I_a_PE_ETP'!$H$22,'I _ Tj _I_a_PE_ETP'!$H$22,H30+G31-F31)</f>
        <v>-17.706748282656378</v>
      </c>
      <c r="I31" s="64">
        <f>IF(K30+I30+G30-F30&gt;'I _ Tj _I_a_PE_ETP'!$H$22,'I _ Tj _I_a_PE_ETP'!$H$22,IF(K30+I30+G30-F30&lt;0,0,K30+I30+G30-F30))</f>
        <v>47.186658740063685</v>
      </c>
      <c r="J31" s="65" t="str">
        <f>IF(I31&lt;0.2*'I _ Tj _I_a_PE_ETP'!$H$22,"APPORT EN EAU NECESSAIRE","-")</f>
        <v>-</v>
      </c>
      <c r="K31" s="64">
        <f>IF(I31&lt;0.2*'I _ Tj _I_a_PE_ETP'!$H$22,'I _ Tj _I_a_PE_ETP'!$H$22-'BESOIN EN EAU_BLE '!I31,0)</f>
        <v>0</v>
      </c>
      <c r="L31" s="66">
        <f t="shared" si="2"/>
        <v>0</v>
      </c>
      <c r="M31" s="110"/>
      <c r="N31" s="112"/>
    </row>
    <row r="32" spans="2:14" x14ac:dyDescent="0.25">
      <c r="B32" s="115" t="s">
        <v>6</v>
      </c>
      <c r="C32" s="79">
        <v>1</v>
      </c>
      <c r="D32" s="62">
        <f>'I _ Tj _I_a_PE_ETP'!$S$13/4</f>
        <v>11.801895099835116</v>
      </c>
      <c r="E32" s="31">
        <v>0</v>
      </c>
      <c r="F32" s="63">
        <f t="shared" si="1"/>
        <v>0</v>
      </c>
      <c r="G32" s="62">
        <f>'I _ Tj _I_a_PE_ETP'!$Q$13/4</f>
        <v>6.23</v>
      </c>
      <c r="H32" s="64">
        <f>IF(H31+G32-F32&gt;'I _ Tj _I_a_PE_ETP'!$H$22,'I _ Tj _I_a_PE_ETP'!$H$22,H31+G32-F32)</f>
        <v>-11.476748282656377</v>
      </c>
      <c r="I32" s="64">
        <f>IF(K31+I31+G31-F31&gt;'I _ Tj _I_a_PE_ETP'!$H$22,'I _ Tj _I_a_PE_ETP'!$H$22,IF(K31+I31+G31-F31&lt;0,0,K31+I31+G31-F31))</f>
        <v>51.876658740063682</v>
      </c>
      <c r="J32" s="65" t="str">
        <f>IF(I32&lt;0.2*'I _ Tj _I_a_PE_ETP'!$H$22,"APPORT EN EAU NECESSAIRE","-")</f>
        <v>-</v>
      </c>
      <c r="K32" s="64">
        <f>IF(I32&lt;0.2*'I _ Tj _I_a_PE_ETP'!$H$22,'I _ Tj _I_a_PE_ETP'!$H$22-'BESOIN EN EAU_BLE '!I32,0)</f>
        <v>0</v>
      </c>
      <c r="L32" s="66">
        <f t="shared" si="2"/>
        <v>0</v>
      </c>
      <c r="M32" s="108">
        <f>SUM(L32:L35)</f>
        <v>0</v>
      </c>
      <c r="N32" s="112"/>
    </row>
    <row r="33" spans="2:14" x14ac:dyDescent="0.25">
      <c r="B33" s="116"/>
      <c r="C33" s="79">
        <v>2</v>
      </c>
      <c r="D33" s="62">
        <f>'I _ Tj _I_a_PE_ETP'!$S$13/4</f>
        <v>11.801895099835116</v>
      </c>
      <c r="E33" s="31">
        <v>0</v>
      </c>
      <c r="F33" s="63">
        <f t="shared" si="1"/>
        <v>0</v>
      </c>
      <c r="G33" s="62">
        <f>'I _ Tj _I_a_PE_ETP'!$Q$13/4</f>
        <v>6.23</v>
      </c>
      <c r="H33" s="64">
        <f>IF(H32+G33-F33&gt;'I _ Tj _I_a_PE_ETP'!$H$22,'I _ Tj _I_a_PE_ETP'!$H$22,H32+G33-F33)</f>
        <v>-5.2467482826563767</v>
      </c>
      <c r="I33" s="64">
        <f>IF(K32+I32+G32-F32&gt;'I _ Tj _I_a_PE_ETP'!$H$22,'I _ Tj _I_a_PE_ETP'!$H$22,IF(K32+I32+G32-F32&lt;0,0,K32+I32+G32-F32))</f>
        <v>58.106658740063679</v>
      </c>
      <c r="J33" s="65" t="str">
        <f>IF(I33&lt;0.2*'I _ Tj _I_a_PE_ETP'!$H$22,"APPORT EN EAU NECESSAIRE","-")</f>
        <v>-</v>
      </c>
      <c r="K33" s="64">
        <f>IF(I33&lt;0.2*'I _ Tj _I_a_PE_ETP'!$H$22,'I _ Tj _I_a_PE_ETP'!$H$22-'BESOIN EN EAU_BLE '!I33,0)</f>
        <v>0</v>
      </c>
      <c r="L33" s="66">
        <f t="shared" si="2"/>
        <v>0</v>
      </c>
      <c r="M33" s="109"/>
      <c r="N33" s="112"/>
    </row>
    <row r="34" spans="2:14" x14ac:dyDescent="0.25">
      <c r="B34" s="116"/>
      <c r="C34" s="79">
        <v>3</v>
      </c>
      <c r="D34" s="62">
        <f>'I _ Tj _I_a_PE_ETP'!$S$13/4</f>
        <v>11.801895099835116</v>
      </c>
      <c r="E34" s="31">
        <v>0</v>
      </c>
      <c r="F34" s="63">
        <f t="shared" si="1"/>
        <v>0</v>
      </c>
      <c r="G34" s="62">
        <f>'I _ Tj _I_a_PE_ETP'!$Q$13/4</f>
        <v>6.23</v>
      </c>
      <c r="H34" s="64">
        <f>IF(H33+G34-F34&gt;'I _ Tj _I_a_PE_ETP'!$H$22,'I _ Tj _I_a_PE_ETP'!$H$22,H33+G34-F34)</f>
        <v>0.98325171734362371</v>
      </c>
      <c r="I34" s="64">
        <f>IF(K33+I33+G33-F33&gt;'I _ Tj _I_a_PE_ETP'!$H$22,'I _ Tj _I_a_PE_ETP'!$H$22,IF(K33+I33+G33-F33&lt;0,0,K33+I33+G33-F33))</f>
        <v>64.336658740063683</v>
      </c>
      <c r="J34" s="65" t="str">
        <f>IF(I34&lt;0.2*'I _ Tj _I_a_PE_ETP'!$H$22,"APPORT EN EAU NECESSAIRE","-")</f>
        <v>-</v>
      </c>
      <c r="K34" s="64">
        <f>IF(I34&lt;0.2*'I _ Tj _I_a_PE_ETP'!$H$22,'I _ Tj _I_a_PE_ETP'!$H$22-'BESOIN EN EAU_BLE '!I34,0)</f>
        <v>0</v>
      </c>
      <c r="L34" s="66">
        <f t="shared" si="2"/>
        <v>0</v>
      </c>
      <c r="M34" s="109"/>
      <c r="N34" s="112"/>
    </row>
    <row r="35" spans="2:14" x14ac:dyDescent="0.25">
      <c r="B35" s="117"/>
      <c r="C35" s="79">
        <v>4</v>
      </c>
      <c r="D35" s="62">
        <f>'I _ Tj _I_a_PE_ETP'!$S$13/4</f>
        <v>11.801895099835116</v>
      </c>
      <c r="E35" s="31">
        <v>0</v>
      </c>
      <c r="F35" s="63">
        <f t="shared" si="1"/>
        <v>0</v>
      </c>
      <c r="G35" s="62">
        <f>'I _ Tj _I_a_PE_ETP'!$Q$13/4</f>
        <v>6.23</v>
      </c>
      <c r="H35" s="64">
        <f>IF(H34+G35-F35&gt;'I _ Tj _I_a_PE_ETP'!$H$22,'I _ Tj _I_a_PE_ETP'!$H$22,H34+G35-F35)</f>
        <v>7.2132517173436241</v>
      </c>
      <c r="I35" s="64">
        <f>IF(K34+I34+G34-F34&gt;'I _ Tj _I_a_PE_ETP'!$H$22,'I _ Tj _I_a_PE_ETP'!$H$22,IF(K34+I34+G34-F34&lt;0,0,K34+I34+G34-F34))</f>
        <v>70.566658740063687</v>
      </c>
      <c r="J35" s="65" t="str">
        <f>IF(I35&lt;0.2*'I _ Tj _I_a_PE_ETP'!$H$22,"APPORT EN EAU NECESSAIRE","-")</f>
        <v>-</v>
      </c>
      <c r="K35" s="64">
        <f>IF(I35&lt;0.2*'I _ Tj _I_a_PE_ETP'!$H$22,'I _ Tj _I_a_PE_ETP'!$H$22-'BESOIN EN EAU_BLE '!I35,0)</f>
        <v>0</v>
      </c>
      <c r="L35" s="66">
        <f t="shared" si="2"/>
        <v>0</v>
      </c>
      <c r="M35" s="110"/>
      <c r="N35" s="113"/>
    </row>
  </sheetData>
  <mergeCells count="18">
    <mergeCell ref="B32:B35"/>
    <mergeCell ref="B4:B7"/>
    <mergeCell ref="B8:B11"/>
    <mergeCell ref="B12:B15"/>
    <mergeCell ref="B16:B19"/>
    <mergeCell ref="B20:B23"/>
    <mergeCell ref="M32:M35"/>
    <mergeCell ref="N4:N35"/>
    <mergeCell ref="M4:M7"/>
    <mergeCell ref="M8:M11"/>
    <mergeCell ref="M12:M15"/>
    <mergeCell ref="M16:M19"/>
    <mergeCell ref="M20:M23"/>
    <mergeCell ref="B24:B27"/>
    <mergeCell ref="B28:B31"/>
    <mergeCell ref="B1:D1"/>
    <mergeCell ref="M24:M27"/>
    <mergeCell ref="M28:M31"/>
  </mergeCells>
  <pageMargins left="0.31496062992125984" right="0.31496062992125984" top="3.937007874015748E-2" bottom="3.937007874015748E-2" header="0.11811023622047245" footer="3.937007874015748E-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workbookViewId="0">
      <selection activeCell="I38" sqref="I38"/>
    </sheetView>
  </sheetViews>
  <sheetFormatPr baseColWidth="10" defaultRowHeight="15" x14ac:dyDescent="0.25"/>
  <cols>
    <col min="1" max="1" width="2.85546875" style="51" customWidth="1"/>
    <col min="2" max="2" width="11.28515625" style="51" bestFit="1" customWidth="1"/>
    <col min="3" max="3" width="10" style="51" bestFit="1" customWidth="1"/>
    <col min="4" max="4" width="5.5703125" style="51" bestFit="1" customWidth="1"/>
    <col min="5" max="5" width="5.7109375" style="51" bestFit="1" customWidth="1"/>
    <col min="6" max="6" width="5.5703125" style="51" bestFit="1" customWidth="1"/>
    <col min="7" max="7" width="5.7109375" style="51" customWidth="1"/>
    <col min="8" max="8" width="0.140625" style="52" customWidth="1"/>
    <col min="9" max="9" width="5.5703125" style="53" bestFit="1" customWidth="1"/>
    <col min="10" max="10" width="19.5703125" style="51" customWidth="1"/>
    <col min="11" max="11" width="13.85546875" style="51" customWidth="1"/>
    <col min="12" max="12" width="18.140625" style="56" customWidth="1"/>
    <col min="13" max="13" width="16.85546875" style="51" customWidth="1"/>
    <col min="14" max="14" width="14.85546875" style="51" customWidth="1"/>
    <col min="15" max="16384" width="11.42578125" style="51"/>
  </cols>
  <sheetData>
    <row r="1" spans="2:15" ht="26.25" x14ac:dyDescent="0.4">
      <c r="B1" s="129" t="s">
        <v>48</v>
      </c>
      <c r="C1" s="130"/>
      <c r="D1" s="130"/>
      <c r="E1" s="131"/>
      <c r="F1" s="131"/>
      <c r="G1" s="131"/>
      <c r="H1" s="131"/>
      <c r="I1" s="131"/>
      <c r="J1" s="132"/>
      <c r="K1" s="54" t="s">
        <v>36</v>
      </c>
      <c r="L1" s="70">
        <v>5</v>
      </c>
      <c r="M1" s="51" t="s">
        <v>37</v>
      </c>
    </row>
    <row r="2" spans="2:15" ht="15" customHeight="1" x14ac:dyDescent="0.35">
      <c r="E2" s="55"/>
      <c r="J2" s="51" t="s">
        <v>34</v>
      </c>
    </row>
    <row r="3" spans="2:15" ht="63" x14ac:dyDescent="0.25">
      <c r="B3" s="44" t="s">
        <v>7</v>
      </c>
      <c r="C3" s="44" t="s">
        <v>8</v>
      </c>
      <c r="D3" s="44" t="s">
        <v>9</v>
      </c>
      <c r="E3" s="44" t="s">
        <v>23</v>
      </c>
      <c r="F3" s="44" t="s">
        <v>24</v>
      </c>
      <c r="G3" s="44" t="s">
        <v>26</v>
      </c>
      <c r="H3" s="46" t="s">
        <v>33</v>
      </c>
      <c r="I3" s="46" t="s">
        <v>25</v>
      </c>
      <c r="J3" s="44" t="s">
        <v>27</v>
      </c>
      <c r="K3" s="44" t="s">
        <v>80</v>
      </c>
      <c r="L3" s="68" t="s">
        <v>38</v>
      </c>
      <c r="M3" s="68" t="s">
        <v>78</v>
      </c>
      <c r="N3" s="68" t="s">
        <v>79</v>
      </c>
      <c r="O3" s="82"/>
    </row>
    <row r="4" spans="2:15" x14ac:dyDescent="0.25">
      <c r="B4" s="122" t="s">
        <v>14</v>
      </c>
      <c r="C4" s="57">
        <v>1</v>
      </c>
      <c r="D4" s="38">
        <v>1.8</v>
      </c>
      <c r="E4" s="22">
        <v>0</v>
      </c>
      <c r="F4" s="39">
        <f>D4*E4</f>
        <v>0</v>
      </c>
      <c r="G4" s="38">
        <f>'I _ Tj _I_a_PE_ETP'!$Q$6/4</f>
        <v>4.4400000000000004</v>
      </c>
      <c r="H4" s="40">
        <v>60</v>
      </c>
      <c r="I4" s="40">
        <f>'I _ Tj _I_a_PE_ETP'!$H$22</f>
        <v>71.5</v>
      </c>
      <c r="J4" s="41" t="str">
        <f>IF(I4&lt;0.2*'I _ Tj _I_a_PE_ETP'!$H$22,"APPORT EN EAU NECESSAIRE","-")</f>
        <v>-</v>
      </c>
      <c r="K4" s="40">
        <f>IF(I4&lt;0.2*'I _ Tj _I_a_PE_ETP'!$H$22,'I _ Tj _I_a_PE_ETP'!$H$22-'BESOIN EN EAU_POMMMES DE TERRE'!I4,0)</f>
        <v>0</v>
      </c>
      <c r="L4" s="42">
        <f t="shared" ref="L4:L23" si="0">IF(E4=0,0,K4*$L$1*10000/1000)</f>
        <v>0</v>
      </c>
      <c r="M4" s="123">
        <f>SUM(L4:L7)</f>
        <v>0</v>
      </c>
      <c r="N4" s="119">
        <f>SUM(L4:L35)</f>
        <v>12979.563728637022</v>
      </c>
    </row>
    <row r="5" spans="2:15" x14ac:dyDescent="0.25">
      <c r="B5" s="122"/>
      <c r="C5" s="57">
        <v>2</v>
      </c>
      <c r="D5" s="38">
        <f>'I _ Tj _I_a_PE_ETP'!$S$6/4</f>
        <v>7.4280867177061722</v>
      </c>
      <c r="E5" s="22">
        <v>0</v>
      </c>
      <c r="F5" s="39">
        <f t="shared" ref="F5:F35" si="1">D5*E5</f>
        <v>0</v>
      </c>
      <c r="G5" s="38">
        <f>'I _ Tj _I_a_PE_ETP'!$Q$6/4</f>
        <v>4.4400000000000004</v>
      </c>
      <c r="H5" s="40">
        <f>IF(H4+G5-F5&gt;'I _ Tj _I_a_PE_ETP'!$H$22,'I _ Tj _I_a_PE_ETP'!$H$22,H4+G5-F5)</f>
        <v>64.44</v>
      </c>
      <c r="I5" s="40">
        <f>IF(K4+I4+G4-F4&gt;'I _ Tj _I_a_PE_ETP'!$H$22,'I _ Tj _I_a_PE_ETP'!$H$22,IF(K4+I4+G4-F4&lt;0,0,K4+I4+G4-F4))</f>
        <v>71.5</v>
      </c>
      <c r="J5" s="41" t="str">
        <f>IF(I5&lt;0.2*'I _ Tj _I_a_PE_ETP'!$H$22,"APPORT EN EAU NECESSAIRE","-")</f>
        <v>-</v>
      </c>
      <c r="K5" s="40">
        <f>IF(I5&lt;0.2*'I _ Tj _I_a_PE_ETP'!$H$22,'I _ Tj _I_a_PE_ETP'!$H$22-'BESOIN EN EAU_POMMMES DE TERRE'!I5,0)</f>
        <v>0</v>
      </c>
      <c r="L5" s="42">
        <f t="shared" si="0"/>
        <v>0</v>
      </c>
      <c r="M5" s="124"/>
      <c r="N5" s="120"/>
    </row>
    <row r="6" spans="2:15" x14ac:dyDescent="0.25">
      <c r="B6" s="122"/>
      <c r="C6" s="57">
        <v>3</v>
      </c>
      <c r="D6" s="38">
        <f>'I _ Tj _I_a_PE_ETP'!$S$6/4</f>
        <v>7.4280867177061722</v>
      </c>
      <c r="E6" s="22">
        <v>0</v>
      </c>
      <c r="F6" s="39">
        <f t="shared" si="1"/>
        <v>0</v>
      </c>
      <c r="G6" s="38">
        <f>'I _ Tj _I_a_PE_ETP'!$Q$6/4</f>
        <v>4.4400000000000004</v>
      </c>
      <c r="H6" s="40">
        <f>IF(H5+G6-F6&gt;'I _ Tj _I_a_PE_ETP'!$H$22,'I _ Tj _I_a_PE_ETP'!$H$22,H5+G6-F6)</f>
        <v>68.88</v>
      </c>
      <c r="I6" s="40">
        <f>IF(K5+I5+G5-F5&gt;'I _ Tj _I_a_PE_ETP'!$H$22,'I _ Tj _I_a_PE_ETP'!$H$22,IF(K5+I5+G5-F5&lt;0,0,K5+I5+G5-F5))</f>
        <v>71.5</v>
      </c>
      <c r="J6" s="41" t="str">
        <f>IF(I6&lt;0.2*'I _ Tj _I_a_PE_ETP'!$H$22,"APPORT EN EAU NECESSAIRE","-")</f>
        <v>-</v>
      </c>
      <c r="K6" s="40">
        <f>IF(I6&lt;0.2*'I _ Tj _I_a_PE_ETP'!$H$22,'I _ Tj _I_a_PE_ETP'!$H$22-'BESOIN EN EAU_POMMMES DE TERRE'!I6,0)</f>
        <v>0</v>
      </c>
      <c r="L6" s="42">
        <f t="shared" si="0"/>
        <v>0</v>
      </c>
      <c r="M6" s="124"/>
      <c r="N6" s="120"/>
    </row>
    <row r="7" spans="2:15" x14ac:dyDescent="0.25">
      <c r="B7" s="122"/>
      <c r="C7" s="57">
        <v>4</v>
      </c>
      <c r="D7" s="38">
        <f>'I _ Tj _I_a_PE_ETP'!$S$6/4</f>
        <v>7.4280867177061722</v>
      </c>
      <c r="E7" s="22">
        <v>0</v>
      </c>
      <c r="F7" s="39">
        <f t="shared" si="1"/>
        <v>0</v>
      </c>
      <c r="G7" s="38">
        <f>'I _ Tj _I_a_PE_ETP'!$Q$6/4</f>
        <v>4.4400000000000004</v>
      </c>
      <c r="H7" s="40">
        <f>IF(H6+G7-F7&gt;'I _ Tj _I_a_PE_ETP'!$H$22,'I _ Tj _I_a_PE_ETP'!$H$22,H6+G7-F7)</f>
        <v>71.5</v>
      </c>
      <c r="I7" s="40">
        <f>IF(K6+I6+G6-F6&gt;'I _ Tj _I_a_PE_ETP'!$H$22,'I _ Tj _I_a_PE_ETP'!$H$22,IF(K6+I6+G6-F6&lt;0,0,K6+I6+G6-F6))</f>
        <v>71.5</v>
      </c>
      <c r="J7" s="41" t="str">
        <f>IF(I7&lt;0.2*'I _ Tj _I_a_PE_ETP'!$H$22,"APPORT EN EAU NECESSAIRE","-")</f>
        <v>-</v>
      </c>
      <c r="K7" s="40">
        <f>IF(I7&lt;0.2*'I _ Tj _I_a_PE_ETP'!$H$22,'I _ Tj _I_a_PE_ETP'!$H$22-'BESOIN EN EAU_POMMMES DE TERRE'!I7,0)</f>
        <v>0</v>
      </c>
      <c r="L7" s="42">
        <f t="shared" si="0"/>
        <v>0</v>
      </c>
      <c r="M7" s="125"/>
      <c r="N7" s="120"/>
    </row>
    <row r="8" spans="2:15" x14ac:dyDescent="0.25">
      <c r="B8" s="122" t="s">
        <v>0</v>
      </c>
      <c r="C8" s="57">
        <v>1</v>
      </c>
      <c r="D8" s="38">
        <f>'I _ Tj _I_a_PE_ETP'!$S$7/4</f>
        <v>11.882166815931603</v>
      </c>
      <c r="E8" s="22">
        <v>0.4</v>
      </c>
      <c r="F8" s="39">
        <f t="shared" si="1"/>
        <v>4.7528667263726412</v>
      </c>
      <c r="G8" s="38">
        <f>'I _ Tj _I_a_PE_ETP'!$Q$7/4</f>
        <v>4.5</v>
      </c>
      <c r="H8" s="40">
        <f>IF(H7+G8-F8&gt;'I _ Tj _I_a_PE_ETP'!$H$22,'I _ Tj _I_a_PE_ETP'!$H$22,H7+G8-F8)</f>
        <v>71.247133273627355</v>
      </c>
      <c r="I8" s="40">
        <f>IF(K7+I7+G7-F7&gt;'I _ Tj _I_a_PE_ETP'!$H$22,'I _ Tj _I_a_PE_ETP'!$H$22,IF(K7+I7+G7-F7&lt;0,0,K7+I7+G7-F7))</f>
        <v>71.5</v>
      </c>
      <c r="J8" s="41" t="str">
        <f>IF(I8&lt;0.2*'I _ Tj _I_a_PE_ETP'!$H$22,"APPORT EN EAU NECESSAIRE","-")</f>
        <v>-</v>
      </c>
      <c r="K8" s="40">
        <f>IF(I8&lt;0.2*'I _ Tj _I_a_PE_ETP'!$H$22,'I _ Tj _I_a_PE_ETP'!$H$22-'BESOIN EN EAU_POMMMES DE TERRE'!I8,0)</f>
        <v>0</v>
      </c>
      <c r="L8" s="42">
        <f t="shared" si="0"/>
        <v>0</v>
      </c>
      <c r="M8" s="123">
        <f>SUM(L8:L11)</f>
        <v>0</v>
      </c>
      <c r="N8" s="120"/>
    </row>
    <row r="9" spans="2:15" x14ac:dyDescent="0.25">
      <c r="B9" s="122"/>
      <c r="C9" s="57">
        <v>2</v>
      </c>
      <c r="D9" s="38">
        <f>'I _ Tj _I_a_PE_ETP'!$S$7/4</f>
        <v>11.882166815931603</v>
      </c>
      <c r="E9" s="22">
        <v>0.4</v>
      </c>
      <c r="F9" s="39">
        <f t="shared" si="1"/>
        <v>4.7528667263726412</v>
      </c>
      <c r="G9" s="38">
        <f>'I _ Tj _I_a_PE_ETP'!$Q$7/4</f>
        <v>4.5</v>
      </c>
      <c r="H9" s="40">
        <f>IF(H8+G9-F9&gt;'I _ Tj _I_a_PE_ETP'!$H$22,'I _ Tj _I_a_PE_ETP'!$H$22,H8+G9-F9)</f>
        <v>70.994266547254711</v>
      </c>
      <c r="I9" s="40">
        <f>IF(K8+I8+G8-F8&gt;'I _ Tj _I_a_PE_ETP'!$H$22,'I _ Tj _I_a_PE_ETP'!$H$22,IF(K8+I8+G8-F8&lt;0,0,K8+I8+G8-F8))</f>
        <v>71.247133273627355</v>
      </c>
      <c r="J9" s="41" t="str">
        <f>IF(I9&lt;0.2*'I _ Tj _I_a_PE_ETP'!$H$22,"APPORT EN EAU NECESSAIRE","-")</f>
        <v>-</v>
      </c>
      <c r="K9" s="40">
        <f>IF(I9&lt;0.2*'I _ Tj _I_a_PE_ETP'!$H$22,'I _ Tj _I_a_PE_ETP'!$H$22-'BESOIN EN EAU_POMMMES DE TERRE'!I9,0)</f>
        <v>0</v>
      </c>
      <c r="L9" s="42">
        <f t="shared" si="0"/>
        <v>0</v>
      </c>
      <c r="M9" s="124"/>
      <c r="N9" s="120"/>
    </row>
    <row r="10" spans="2:15" x14ac:dyDescent="0.25">
      <c r="B10" s="122"/>
      <c r="C10" s="57">
        <v>3</v>
      </c>
      <c r="D10" s="38">
        <f>'I _ Tj _I_a_PE_ETP'!$S$7/4</f>
        <v>11.882166815931603</v>
      </c>
      <c r="E10" s="22">
        <v>0.4</v>
      </c>
      <c r="F10" s="39">
        <f t="shared" si="1"/>
        <v>4.7528667263726412</v>
      </c>
      <c r="G10" s="38">
        <f>'I _ Tj _I_a_PE_ETP'!$Q$7/4</f>
        <v>4.5</v>
      </c>
      <c r="H10" s="40">
        <f>IF(H9+G10-F10&gt;'I _ Tj _I_a_PE_ETP'!$H$22,'I _ Tj _I_a_PE_ETP'!$H$22,H9+G10-F10)</f>
        <v>70.741399820882066</v>
      </c>
      <c r="I10" s="40">
        <f>IF(K9+I9+G9-F9&gt;'I _ Tj _I_a_PE_ETP'!$H$22,'I _ Tj _I_a_PE_ETP'!$H$22,IF(K9+I9+G9-F9&lt;0,0,K9+I9+G9-F9))</f>
        <v>70.994266547254711</v>
      </c>
      <c r="J10" s="41" t="str">
        <f>IF(I10&lt;0.2*'I _ Tj _I_a_PE_ETP'!$H$22,"APPORT EN EAU NECESSAIRE","-")</f>
        <v>-</v>
      </c>
      <c r="K10" s="40">
        <f>IF(I10&lt;0.2*'I _ Tj _I_a_PE_ETP'!$H$22,'I _ Tj _I_a_PE_ETP'!$H$22-'BESOIN EN EAU_POMMMES DE TERRE'!I10,0)</f>
        <v>0</v>
      </c>
      <c r="L10" s="42">
        <f t="shared" si="0"/>
        <v>0</v>
      </c>
      <c r="M10" s="124"/>
      <c r="N10" s="120"/>
    </row>
    <row r="11" spans="2:15" x14ac:dyDescent="0.25">
      <c r="B11" s="122"/>
      <c r="C11" s="57">
        <v>4</v>
      </c>
      <c r="D11" s="38">
        <f>'I _ Tj _I_a_PE_ETP'!$S$7/4</f>
        <v>11.882166815931603</v>
      </c>
      <c r="E11" s="22">
        <v>0.45</v>
      </c>
      <c r="F11" s="39">
        <f t="shared" si="1"/>
        <v>5.3469750671692218</v>
      </c>
      <c r="G11" s="38">
        <f>'I _ Tj _I_a_PE_ETP'!$Q$7/4</f>
        <v>4.5</v>
      </c>
      <c r="H11" s="40">
        <f>IF(H10+G11-F11&gt;'I _ Tj _I_a_PE_ETP'!$H$22,'I _ Tj _I_a_PE_ETP'!$H$22,H10+G11-F11)</f>
        <v>69.89442475371284</v>
      </c>
      <c r="I11" s="40">
        <f>IF(K10+I10+G10-F10&gt;'I _ Tj _I_a_PE_ETP'!$H$22,'I _ Tj _I_a_PE_ETP'!$H$22,IF(K10+I10+G10-F10&lt;0,0,K10+I10+G10-F10))</f>
        <v>70.741399820882066</v>
      </c>
      <c r="J11" s="41" t="str">
        <f>IF(I11&lt;0.2*'I _ Tj _I_a_PE_ETP'!$H$22,"APPORT EN EAU NECESSAIRE","-")</f>
        <v>-</v>
      </c>
      <c r="K11" s="40">
        <f>IF(I11&lt;0.2*'I _ Tj _I_a_PE_ETP'!$H$22,'I _ Tj _I_a_PE_ETP'!$H$22-'BESOIN EN EAU_POMMMES DE TERRE'!I11,0)</f>
        <v>0</v>
      </c>
      <c r="L11" s="42">
        <f t="shared" si="0"/>
        <v>0</v>
      </c>
      <c r="M11" s="125"/>
      <c r="N11" s="120"/>
    </row>
    <row r="12" spans="2:15" x14ac:dyDescent="0.25">
      <c r="B12" s="122" t="s">
        <v>1</v>
      </c>
      <c r="C12" s="57">
        <v>1</v>
      </c>
      <c r="D12" s="38">
        <f>'I _ Tj _I_a_PE_ETP'!$S$8/4</f>
        <v>19.101306982400679</v>
      </c>
      <c r="E12" s="22">
        <v>0.45</v>
      </c>
      <c r="F12" s="39">
        <f t="shared" si="1"/>
        <v>8.595588142080306</v>
      </c>
      <c r="G12" s="38">
        <f>'I _ Tj _I_a_PE_ETP'!$Q$8/4</f>
        <v>5.4700000000000006</v>
      </c>
      <c r="H12" s="40">
        <f>IF(H11+G12-F12&gt;'I _ Tj _I_a_PE_ETP'!$H$22,'I _ Tj _I_a_PE_ETP'!$H$22,H11+G12-F12)</f>
        <v>66.768836611632537</v>
      </c>
      <c r="I12" s="40">
        <f>IF(K11+I11+G11-F11&gt;'I _ Tj _I_a_PE_ETP'!$H$22,'I _ Tj _I_a_PE_ETP'!$H$22,IF(K11+I11+G11-F11&lt;0,0,K11+I11+G11-F11))</f>
        <v>69.89442475371284</v>
      </c>
      <c r="J12" s="41" t="str">
        <f>IF(I12&lt;0.2*'I _ Tj _I_a_PE_ETP'!$H$22,"APPORT EN EAU NECESSAIRE","-")</f>
        <v>-</v>
      </c>
      <c r="K12" s="40">
        <f>IF(I12&lt;0.2*'I _ Tj _I_a_PE_ETP'!$H$22,'I _ Tj _I_a_PE_ETP'!$H$22-'BESOIN EN EAU_POMMMES DE TERRE'!I12,0)</f>
        <v>0</v>
      </c>
      <c r="L12" s="42">
        <f t="shared" si="0"/>
        <v>0</v>
      </c>
      <c r="M12" s="123">
        <f>SUM(L12:L15)</f>
        <v>0</v>
      </c>
      <c r="N12" s="120"/>
    </row>
    <row r="13" spans="2:15" x14ac:dyDescent="0.25">
      <c r="B13" s="122"/>
      <c r="C13" s="57">
        <v>2</v>
      </c>
      <c r="D13" s="38">
        <f>'I _ Tj _I_a_PE_ETP'!$S$8/4</f>
        <v>19.101306982400679</v>
      </c>
      <c r="E13" s="22">
        <v>0.6</v>
      </c>
      <c r="F13" s="39">
        <f t="shared" si="1"/>
        <v>11.460784189440407</v>
      </c>
      <c r="G13" s="38">
        <f>'I _ Tj _I_a_PE_ETP'!$Q$8/4</f>
        <v>5.4700000000000006</v>
      </c>
      <c r="H13" s="40">
        <f>IF(H12+G13-F13&gt;'I _ Tj _I_a_PE_ETP'!$H$22,'I _ Tj _I_a_PE_ETP'!$H$22,H12+G13-F13)</f>
        <v>60.778052422192133</v>
      </c>
      <c r="I13" s="40">
        <f>IF(K12+I12+G12-F12&gt;'I _ Tj _I_a_PE_ETP'!$H$22,'I _ Tj _I_a_PE_ETP'!$H$22,IF(K12+I12+G12-F12&lt;0,0,K12+I12+G12-F12))</f>
        <v>66.768836611632537</v>
      </c>
      <c r="J13" s="41" t="str">
        <f>IF(I13&lt;0.2*'I _ Tj _I_a_PE_ETP'!$H$22,"APPORT EN EAU NECESSAIRE","-")</f>
        <v>-</v>
      </c>
      <c r="K13" s="40">
        <f>IF(I13&lt;0.2*'I _ Tj _I_a_PE_ETP'!$H$22,'I _ Tj _I_a_PE_ETP'!$H$22-'BESOIN EN EAU_POMMMES DE TERRE'!I13,0)</f>
        <v>0</v>
      </c>
      <c r="L13" s="42">
        <f t="shared" si="0"/>
        <v>0</v>
      </c>
      <c r="M13" s="124"/>
      <c r="N13" s="120"/>
    </row>
    <row r="14" spans="2:15" x14ac:dyDescent="0.25">
      <c r="B14" s="122"/>
      <c r="C14" s="57">
        <v>3</v>
      </c>
      <c r="D14" s="38">
        <f>'I _ Tj _I_a_PE_ETP'!$S$8/4</f>
        <v>19.101306982400679</v>
      </c>
      <c r="E14" s="22">
        <v>0.7</v>
      </c>
      <c r="F14" s="39">
        <f t="shared" si="1"/>
        <v>13.370914887680474</v>
      </c>
      <c r="G14" s="38">
        <f>'I _ Tj _I_a_PE_ETP'!$Q$8/4</f>
        <v>5.4700000000000006</v>
      </c>
      <c r="H14" s="40">
        <f>IF(H13+G14-F14&gt;'I _ Tj _I_a_PE_ETP'!$H$22,'I _ Tj _I_a_PE_ETP'!$H$22,H13+G14-F14)</f>
        <v>52.877137534511661</v>
      </c>
      <c r="I14" s="40">
        <f>IF(K13+I13+G13-F13&gt;'I _ Tj _I_a_PE_ETP'!$H$22,'I _ Tj _I_a_PE_ETP'!$H$22,IF(K13+I13+G13-F13&lt;0,0,K13+I13+G13-F13))</f>
        <v>60.778052422192133</v>
      </c>
      <c r="J14" s="41" t="str">
        <f>IF(I14&lt;0.2*'I _ Tj _I_a_PE_ETP'!$H$22,"APPORT EN EAU NECESSAIRE","-")</f>
        <v>-</v>
      </c>
      <c r="K14" s="40">
        <f>IF(I14&lt;0.2*'I _ Tj _I_a_PE_ETP'!$H$22,'I _ Tj _I_a_PE_ETP'!$H$22-'BESOIN EN EAU_POMMMES DE TERRE'!I14,0)</f>
        <v>0</v>
      </c>
      <c r="L14" s="42">
        <f t="shared" si="0"/>
        <v>0</v>
      </c>
      <c r="M14" s="124"/>
      <c r="N14" s="120"/>
    </row>
    <row r="15" spans="2:15" x14ac:dyDescent="0.25">
      <c r="B15" s="122"/>
      <c r="C15" s="57">
        <v>4</v>
      </c>
      <c r="D15" s="38">
        <f>'I _ Tj _I_a_PE_ETP'!$S$8/4</f>
        <v>19.101306982400679</v>
      </c>
      <c r="E15" s="22">
        <v>0.8</v>
      </c>
      <c r="F15" s="39">
        <f t="shared" si="1"/>
        <v>15.281045585920545</v>
      </c>
      <c r="G15" s="38">
        <f>'I _ Tj _I_a_PE_ETP'!$Q$8/4</f>
        <v>5.4700000000000006</v>
      </c>
      <c r="H15" s="40">
        <f>IF(H14+G15-F15&gt;'I _ Tj _I_a_PE_ETP'!$H$22,'I _ Tj _I_a_PE_ETP'!$H$22,H14+G15-F15)</f>
        <v>43.066091948591115</v>
      </c>
      <c r="I15" s="40">
        <f>IF(K14+I14+G14-F14&gt;'I _ Tj _I_a_PE_ETP'!$H$22,'I _ Tj _I_a_PE_ETP'!$H$22,IF(K14+I14+G14-F14&lt;0,0,K14+I14+G14-F14))</f>
        <v>52.877137534511661</v>
      </c>
      <c r="J15" s="41" t="str">
        <f>IF(I15&lt;0.2*'I _ Tj _I_a_PE_ETP'!$H$22,"APPORT EN EAU NECESSAIRE","-")</f>
        <v>-</v>
      </c>
      <c r="K15" s="40">
        <f>IF(I15&lt;0.2*'I _ Tj _I_a_PE_ETP'!$H$22,'I _ Tj _I_a_PE_ETP'!$H$22-'BESOIN EN EAU_POMMMES DE TERRE'!I15,0)</f>
        <v>0</v>
      </c>
      <c r="L15" s="42">
        <f t="shared" si="0"/>
        <v>0</v>
      </c>
      <c r="M15" s="125"/>
      <c r="N15" s="120"/>
    </row>
    <row r="16" spans="2:15" x14ac:dyDescent="0.25">
      <c r="B16" s="122" t="s">
        <v>2</v>
      </c>
      <c r="C16" s="57">
        <v>1</v>
      </c>
      <c r="D16" s="38">
        <f>'I _ Tj _I_a_PE_ETP'!$S$9/4</f>
        <v>25.764403573834144</v>
      </c>
      <c r="E16" s="22">
        <v>0.85</v>
      </c>
      <c r="F16" s="39">
        <f t="shared" si="1"/>
        <v>21.899743037759023</v>
      </c>
      <c r="G16" s="38">
        <f>'I _ Tj _I_a_PE_ETP'!$Q$9/4</f>
        <v>4.82</v>
      </c>
      <c r="H16" s="40">
        <f>IF(H15+G16-F16&gt;'I _ Tj _I_a_PE_ETP'!$H$22,'I _ Tj _I_a_PE_ETP'!$H$22,H15+G16-F16)</f>
        <v>25.986348910832092</v>
      </c>
      <c r="I16" s="40">
        <f>IF(K15+I15+G15-F15&gt;'I _ Tj _I_a_PE_ETP'!$H$22,'I _ Tj _I_a_PE_ETP'!$H$22,IF(K15+I15+G15-F15&lt;0,0,K15+I15+G15-F15))</f>
        <v>43.066091948591115</v>
      </c>
      <c r="J16" s="41" t="str">
        <f>IF(I16&lt;0.2*'I _ Tj _I_a_PE_ETP'!$H$22,"APPORT EN EAU NECESSAIRE","-")</f>
        <v>-</v>
      </c>
      <c r="K16" s="40">
        <f>IF(I16&lt;0.2*'I _ Tj _I_a_PE_ETP'!$H$22,'I _ Tj _I_a_PE_ETP'!$H$22-'BESOIN EN EAU_POMMMES DE TERRE'!I16,0)</f>
        <v>0</v>
      </c>
      <c r="L16" s="42">
        <f t="shared" si="0"/>
        <v>0</v>
      </c>
      <c r="M16" s="123">
        <f>SUM(L16:L19)</f>
        <v>3194.0807152809325</v>
      </c>
      <c r="N16" s="120"/>
    </row>
    <row r="17" spans="2:14" x14ac:dyDescent="0.25">
      <c r="B17" s="122"/>
      <c r="C17" s="57">
        <v>2</v>
      </c>
      <c r="D17" s="38">
        <f>'I _ Tj _I_a_PE_ETP'!$S$9/4</f>
        <v>25.764403573834144</v>
      </c>
      <c r="E17" s="22">
        <v>0.9</v>
      </c>
      <c r="F17" s="39">
        <f t="shared" si="1"/>
        <v>23.187963216450729</v>
      </c>
      <c r="G17" s="38">
        <f>'I _ Tj _I_a_PE_ETP'!$Q$9/4</f>
        <v>4.82</v>
      </c>
      <c r="H17" s="40">
        <f>IF(H16+G17-F17&gt;'I _ Tj _I_a_PE_ETP'!$H$22,'I _ Tj _I_a_PE_ETP'!$H$22,H16+G17-F17)</f>
        <v>7.618385694381363</v>
      </c>
      <c r="I17" s="40">
        <f>IF(K16+I16+G16-F16&gt;'I _ Tj _I_a_PE_ETP'!$H$22,'I _ Tj _I_a_PE_ETP'!$H$22,IF(K16+I16+G16-F16&lt;0,0,K16+I16+G16-F16))</f>
        <v>25.986348910832092</v>
      </c>
      <c r="J17" s="41" t="str">
        <f>IF(I17&lt;0.2*'I _ Tj _I_a_PE_ETP'!$H$22,"APPORT EN EAU NECESSAIRE","-")</f>
        <v>-</v>
      </c>
      <c r="K17" s="40">
        <f>IF(I17&lt;0.2*'I _ Tj _I_a_PE_ETP'!$H$22,'I _ Tj _I_a_PE_ETP'!$H$22-'BESOIN EN EAU_POMMMES DE TERRE'!I17,0)</f>
        <v>0</v>
      </c>
      <c r="L17" s="42">
        <f t="shared" si="0"/>
        <v>0</v>
      </c>
      <c r="M17" s="124"/>
      <c r="N17" s="120"/>
    </row>
    <row r="18" spans="2:14" x14ac:dyDescent="0.25">
      <c r="B18" s="122"/>
      <c r="C18" s="57">
        <v>3</v>
      </c>
      <c r="D18" s="38">
        <f>'I _ Tj _I_a_PE_ETP'!$S$9/4</f>
        <v>25.764403573834144</v>
      </c>
      <c r="E18" s="22">
        <v>0.9</v>
      </c>
      <c r="F18" s="39">
        <f t="shared" si="1"/>
        <v>23.187963216450729</v>
      </c>
      <c r="G18" s="38">
        <f>'I _ Tj _I_a_PE_ETP'!$Q$9/4</f>
        <v>4.82</v>
      </c>
      <c r="H18" s="40">
        <f>IF(H17+G18-F18&gt;'I _ Tj _I_a_PE_ETP'!$H$22,'I _ Tj _I_a_PE_ETP'!$H$22,H17+G18-F18)</f>
        <v>-10.749577522069366</v>
      </c>
      <c r="I18" s="40">
        <f>IF(K17+I17+G17-F17&gt;'I _ Tj _I_a_PE_ETP'!$H$22,'I _ Tj _I_a_PE_ETP'!$H$22,IF(K17+I17+G17-F17&lt;0,0,K17+I17+G17-F17))</f>
        <v>7.618385694381363</v>
      </c>
      <c r="J18" s="41" t="str">
        <f>IF(I18&lt;0.2*'I _ Tj _I_a_PE_ETP'!$H$22,"APPORT EN EAU NECESSAIRE","-")</f>
        <v>APPORT EN EAU NECESSAIRE</v>
      </c>
      <c r="K18" s="40">
        <f>IF(I18&lt;0.2*'I _ Tj _I_a_PE_ETP'!$H$22,'I _ Tj _I_a_PE_ETP'!$H$22-'BESOIN EN EAU_POMMMES DE TERRE'!I18,0)</f>
        <v>63.881614305618641</v>
      </c>
      <c r="L18" s="42">
        <f t="shared" si="0"/>
        <v>3194.0807152809325</v>
      </c>
      <c r="M18" s="124"/>
      <c r="N18" s="120"/>
    </row>
    <row r="19" spans="2:14" x14ac:dyDescent="0.25">
      <c r="B19" s="122"/>
      <c r="C19" s="57">
        <v>4</v>
      </c>
      <c r="D19" s="38">
        <f>'I _ Tj _I_a_PE_ETP'!$S$9/4</f>
        <v>25.764403573834144</v>
      </c>
      <c r="E19" s="22">
        <v>1</v>
      </c>
      <c r="F19" s="39">
        <f t="shared" si="1"/>
        <v>25.764403573834144</v>
      </c>
      <c r="G19" s="38">
        <f>'I _ Tj _I_a_PE_ETP'!$Q$9/4</f>
        <v>4.82</v>
      </c>
      <c r="H19" s="40">
        <f>IF(H18+G19-F19&gt;'I _ Tj _I_a_PE_ETP'!$H$22,'I _ Tj _I_a_PE_ETP'!$H$22,H18+G19-F19)</f>
        <v>-31.69398109590351</v>
      </c>
      <c r="I19" s="40">
        <f>IF(K18+I18+G18-F18&gt;'I _ Tj _I_a_PE_ETP'!$H$22,'I _ Tj _I_a_PE_ETP'!$H$22,IF(K18+I18+G18-F18&lt;0,0,K18+I18+G18-F18))</f>
        <v>53.132036783549268</v>
      </c>
      <c r="J19" s="41" t="str">
        <f>IF(I19&lt;0.2*'I _ Tj _I_a_PE_ETP'!$H$22,"APPORT EN EAU NECESSAIRE","-")</f>
        <v>-</v>
      </c>
      <c r="K19" s="40">
        <f>IF(I19&lt;0.2*'I _ Tj _I_a_PE_ETP'!$H$22,'I _ Tj _I_a_PE_ETP'!$H$22-'BESOIN EN EAU_POMMMES DE TERRE'!I19,0)</f>
        <v>0</v>
      </c>
      <c r="L19" s="42">
        <f t="shared" si="0"/>
        <v>0</v>
      </c>
      <c r="M19" s="125"/>
      <c r="N19" s="120"/>
    </row>
    <row r="20" spans="2:14" x14ac:dyDescent="0.25">
      <c r="B20" s="122" t="s">
        <v>3</v>
      </c>
      <c r="C20" s="57">
        <v>1</v>
      </c>
      <c r="D20" s="38">
        <f>'I _ Tj _I_a_PE_ETP'!$S$10/4</f>
        <v>29.467442464033443</v>
      </c>
      <c r="E20" s="22">
        <v>1.05</v>
      </c>
      <c r="F20" s="39">
        <f t="shared" si="1"/>
        <v>30.940814587235117</v>
      </c>
      <c r="G20" s="38">
        <f>'I _ Tj _I_a_PE_ETP'!$Q$10/4</f>
        <v>5.65</v>
      </c>
      <c r="H20" s="40">
        <f>IF(H19+G20-F20&gt;'I _ Tj _I_a_PE_ETP'!$H$22,'I _ Tj _I_a_PE_ETP'!$H$22,H19+G20-F20)</f>
        <v>-56.984795683138628</v>
      </c>
      <c r="I20" s="40">
        <f>IF(K19+I19+G19-F19&gt;'I _ Tj _I_a_PE_ETP'!$H$22,'I _ Tj _I_a_PE_ETP'!$H$22,IF(K19+I19+G19-F19&lt;0,0,K19+I19+G19-F19))</f>
        <v>32.187633209715123</v>
      </c>
      <c r="J20" s="41" t="str">
        <f>IF(I20&lt;0.2*'I _ Tj _I_a_PE_ETP'!$H$22,"APPORT EN EAU NECESSAIRE","-")</f>
        <v>-</v>
      </c>
      <c r="K20" s="40">
        <f>IF(I20&lt;0.2*'I _ Tj _I_a_PE_ETP'!$H$22,'I _ Tj _I_a_PE_ETP'!$H$22-'BESOIN EN EAU_POMMMES DE TERRE'!I20,0)</f>
        <v>0</v>
      </c>
      <c r="L20" s="42">
        <f t="shared" si="0"/>
        <v>0</v>
      </c>
      <c r="M20" s="123">
        <f>SUM(L20:L23)</f>
        <v>3230.1590688760002</v>
      </c>
      <c r="N20" s="120"/>
    </row>
    <row r="21" spans="2:14" x14ac:dyDescent="0.25">
      <c r="B21" s="122"/>
      <c r="C21" s="57">
        <v>2</v>
      </c>
      <c r="D21" s="38">
        <f>'I _ Tj _I_a_PE_ETP'!$S$10/4</f>
        <v>29.467442464033443</v>
      </c>
      <c r="E21" s="22">
        <v>1.05</v>
      </c>
      <c r="F21" s="39">
        <f t="shared" si="1"/>
        <v>30.940814587235117</v>
      </c>
      <c r="G21" s="38">
        <f>'I _ Tj _I_a_PE_ETP'!$Q$10/4</f>
        <v>5.65</v>
      </c>
      <c r="H21" s="40">
        <f>IF(H20+G21-F21&gt;'I _ Tj _I_a_PE_ETP'!$H$22,'I _ Tj _I_a_PE_ETP'!$H$22,H20+G21-F21)</f>
        <v>-82.275610270373747</v>
      </c>
      <c r="I21" s="40">
        <f>IF(K20+I20+G20-F20&gt;'I _ Tj _I_a_PE_ETP'!$H$22,'I _ Tj _I_a_PE_ETP'!$H$22,IF(K20+I20+G20-F20&lt;0,0,K20+I20+G20-F20))</f>
        <v>6.896818622480005</v>
      </c>
      <c r="J21" s="41" t="str">
        <f>IF(I21&lt;0.2*'I _ Tj _I_a_PE_ETP'!$H$22,"APPORT EN EAU NECESSAIRE","-")</f>
        <v>APPORT EN EAU NECESSAIRE</v>
      </c>
      <c r="K21" s="40">
        <f>IF(I21&lt;0.2*'I _ Tj _I_a_PE_ETP'!$H$22,'I _ Tj _I_a_PE_ETP'!$H$22-'BESOIN EN EAU_POMMMES DE TERRE'!I21,0)</f>
        <v>64.603181377520002</v>
      </c>
      <c r="L21" s="42">
        <f t="shared" si="0"/>
        <v>3230.1590688760002</v>
      </c>
      <c r="M21" s="124"/>
      <c r="N21" s="120"/>
    </row>
    <row r="22" spans="2:14" x14ac:dyDescent="0.25">
      <c r="B22" s="122"/>
      <c r="C22" s="57">
        <v>3</v>
      </c>
      <c r="D22" s="38">
        <f>'I _ Tj _I_a_PE_ETP'!$S$10/4</f>
        <v>29.467442464033443</v>
      </c>
      <c r="E22" s="22">
        <v>1</v>
      </c>
      <c r="F22" s="39">
        <f t="shared" si="1"/>
        <v>29.467442464033443</v>
      </c>
      <c r="G22" s="38">
        <f>'I _ Tj _I_a_PE_ETP'!$Q$10/4</f>
        <v>5.65</v>
      </c>
      <c r="H22" s="40">
        <f>IF(H21+G22-F22&gt;'I _ Tj _I_a_PE_ETP'!$H$22,'I _ Tj _I_a_PE_ETP'!$H$22,H21+G22-F22)</f>
        <v>-106.09305273440718</v>
      </c>
      <c r="I22" s="40">
        <f>IF(K21+I21+G21-F21&gt;'I _ Tj _I_a_PE_ETP'!$H$22,'I _ Tj _I_a_PE_ETP'!$H$22,IF(K21+I21+G21-F21&lt;0,0,K21+I21+G21-F21))</f>
        <v>46.209185412764889</v>
      </c>
      <c r="J22" s="41" t="str">
        <f>IF(I22&lt;0.2*'I _ Tj _I_a_PE_ETP'!$H$22,"APPORT EN EAU NECESSAIRE","-")</f>
        <v>-</v>
      </c>
      <c r="K22" s="40">
        <f>IF(I22&lt;0.2*'I _ Tj _I_a_PE_ETP'!$H$22,'I _ Tj _I_a_PE_ETP'!$H$22-'BESOIN EN EAU_POMMMES DE TERRE'!I22,0)</f>
        <v>0</v>
      </c>
      <c r="L22" s="42">
        <f t="shared" si="0"/>
        <v>0</v>
      </c>
      <c r="M22" s="124"/>
      <c r="N22" s="120"/>
    </row>
    <row r="23" spans="2:14" x14ac:dyDescent="0.25">
      <c r="B23" s="122"/>
      <c r="C23" s="57">
        <v>4</v>
      </c>
      <c r="D23" s="38">
        <f>'I _ Tj _I_a_PE_ETP'!$S$10/4</f>
        <v>29.467442464033443</v>
      </c>
      <c r="E23" s="22">
        <v>1</v>
      </c>
      <c r="F23" s="39">
        <f t="shared" si="1"/>
        <v>29.467442464033443</v>
      </c>
      <c r="G23" s="38">
        <f>'I _ Tj _I_a_PE_ETP'!$Q$10/4</f>
        <v>5.65</v>
      </c>
      <c r="H23" s="40">
        <f>IF(H22+G23-F23&gt;'I _ Tj _I_a_PE_ETP'!$H$22,'I _ Tj _I_a_PE_ETP'!$H$22,H22+G23-F23)</f>
        <v>-129.91049519844063</v>
      </c>
      <c r="I23" s="40">
        <f>IF(K22+I22+G22-F22&gt;'I _ Tj _I_a_PE_ETP'!$H$22,'I _ Tj _I_a_PE_ETP'!$H$22,IF(K22+I22+G22-F22&lt;0,0,K22+I22+G22-F22))</f>
        <v>22.391742948731444</v>
      </c>
      <c r="J23" s="41" t="str">
        <f>IF(I23&lt;0.2*'I _ Tj _I_a_PE_ETP'!$H$22,"APPORT EN EAU NECESSAIRE","-")</f>
        <v>-</v>
      </c>
      <c r="K23" s="40">
        <f>IF(I23&lt;0.2*'I _ Tj _I_a_PE_ETP'!$H$22,'I _ Tj _I_a_PE_ETP'!$H$22-'BESOIN EN EAU_POMMMES DE TERRE'!I23,0)</f>
        <v>0</v>
      </c>
      <c r="L23" s="42">
        <f t="shared" si="0"/>
        <v>0</v>
      </c>
      <c r="M23" s="125"/>
      <c r="N23" s="120"/>
    </row>
    <row r="24" spans="2:14" x14ac:dyDescent="0.25">
      <c r="B24" s="122" t="s">
        <v>4</v>
      </c>
      <c r="C24" s="57">
        <v>1</v>
      </c>
      <c r="D24" s="38">
        <f>'I _ Tj _I_a_PE_ETP'!$S$11/4</f>
        <v>26.854251440593256</v>
      </c>
      <c r="E24" s="22">
        <v>1</v>
      </c>
      <c r="F24" s="39">
        <f t="shared" si="1"/>
        <v>26.854251440593256</v>
      </c>
      <c r="G24" s="38">
        <f>'I _ Tj _I_a_PE_ETP'!$Q$11/4</f>
        <v>4.3</v>
      </c>
      <c r="H24" s="40">
        <f>IF(H23+G24-F24&gt;'I _ Tj _I_a_PE_ETP'!$H$22,'I _ Tj _I_a_PE_ETP'!$H$22,H23+G24-F24)</f>
        <v>-152.46474663903388</v>
      </c>
      <c r="I24" s="40">
        <f>IF(K23+I23+G23-F23&gt;'I _ Tj _I_a_PE_ETP'!$H$22,'I _ Tj _I_a_PE_ETP'!$H$22,IF(K23+I23+G23-F23&lt;0,0,K23+I23+G23-F23))</f>
        <v>0</v>
      </c>
      <c r="J24" s="41" t="str">
        <f>IF(I24&lt;0.2*'I _ Tj _I_a_PE_ETP'!$H$22,"APPORT EN EAU NECESSAIRE","-")</f>
        <v>APPORT EN EAU NECESSAIRE</v>
      </c>
      <c r="K24" s="40">
        <f>IF(I24&lt;0.2*'I _ Tj _I_a_PE_ETP'!$H$22,'I _ Tj _I_a_PE_ETP'!$H$22-'BESOIN EN EAU_POMMMES DE TERRE'!I24,0)</f>
        <v>71.5</v>
      </c>
      <c r="L24" s="42">
        <f>IF(E24=0,0,K24*$L$1*10000/1000)</f>
        <v>3575</v>
      </c>
      <c r="M24" s="123">
        <f>SUM(L24:L27)</f>
        <v>6555.3239444800902</v>
      </c>
      <c r="N24" s="120"/>
    </row>
    <row r="25" spans="2:14" x14ac:dyDescent="0.25">
      <c r="B25" s="122"/>
      <c r="C25" s="57">
        <v>2</v>
      </c>
      <c r="D25" s="38">
        <f>'I _ Tj _I_a_PE_ETP'!$S$11/4</f>
        <v>26.854251440593256</v>
      </c>
      <c r="E25" s="22">
        <v>0.9</v>
      </c>
      <c r="F25" s="39">
        <f t="shared" si="1"/>
        <v>24.168826296533929</v>
      </c>
      <c r="G25" s="38">
        <f>'I _ Tj _I_a_PE_ETP'!$Q$11/4</f>
        <v>4.3</v>
      </c>
      <c r="H25" s="40">
        <f>IF(H24+G25-F25&gt;'I _ Tj _I_a_PE_ETP'!$H$22,'I _ Tj _I_a_PE_ETP'!$H$22,H24+G25-F25)</f>
        <v>-172.33357293556779</v>
      </c>
      <c r="I25" s="40">
        <f>IF(K24+I24+G24-F24&gt;'I _ Tj _I_a_PE_ETP'!$H$22,'I _ Tj _I_a_PE_ETP'!$H$22,IF(K24+I24+G24-F24&lt;0,0,K24+I24+G24-F24))</f>
        <v>48.945748559406738</v>
      </c>
      <c r="J25" s="41" t="str">
        <f>IF(I25&lt;0.2*'I _ Tj _I_a_PE_ETP'!$H$22,"APPORT EN EAU NECESSAIRE","-")</f>
        <v>-</v>
      </c>
      <c r="K25" s="40">
        <f>IF(I25&lt;0.2*'I _ Tj _I_a_PE_ETP'!$H$22,'I _ Tj _I_a_PE_ETP'!$H$22-'BESOIN EN EAU_POMMMES DE TERRE'!I25,0)</f>
        <v>0</v>
      </c>
      <c r="L25" s="42">
        <f t="shared" ref="L25:L35" si="2">IF(E25=0,0,K25*$L$1*10000/1000)</f>
        <v>0</v>
      </c>
      <c r="M25" s="124"/>
      <c r="N25" s="120"/>
    </row>
    <row r="26" spans="2:14" x14ac:dyDescent="0.25">
      <c r="B26" s="122"/>
      <c r="C26" s="57">
        <v>3</v>
      </c>
      <c r="D26" s="38">
        <f>'I _ Tj _I_a_PE_ETP'!$S$11/4</f>
        <v>26.854251440593256</v>
      </c>
      <c r="E26" s="22">
        <v>0.8</v>
      </c>
      <c r="F26" s="39">
        <f t="shared" si="1"/>
        <v>21.483401152474606</v>
      </c>
      <c r="G26" s="38">
        <f>'I _ Tj _I_a_PE_ETP'!$Q$11/4</f>
        <v>4.3</v>
      </c>
      <c r="H26" s="40">
        <f>IF(H25+G26-F26&gt;'I _ Tj _I_a_PE_ETP'!$H$22,'I _ Tj _I_a_PE_ETP'!$H$22,H25+G26-F26)</f>
        <v>-189.51697408804239</v>
      </c>
      <c r="I26" s="40">
        <f>IF(K25+I25+G25-F25&gt;'I _ Tj _I_a_PE_ETP'!$H$22,'I _ Tj _I_a_PE_ETP'!$H$22,IF(K25+I25+G25-F25&lt;0,0,K25+I25+G25-F25))</f>
        <v>29.076922262872806</v>
      </c>
      <c r="J26" s="41" t="str">
        <f>IF(I26&lt;0.2*'I _ Tj _I_a_PE_ETP'!$H$22,"APPORT EN EAU NECESSAIRE","-")</f>
        <v>-</v>
      </c>
      <c r="K26" s="40">
        <f>IF(I26&lt;0.2*'I _ Tj _I_a_PE_ETP'!$H$22,'I _ Tj _I_a_PE_ETP'!$H$22-'BESOIN EN EAU_POMMMES DE TERRE'!I26,0)</f>
        <v>0</v>
      </c>
      <c r="L26" s="42">
        <f t="shared" si="2"/>
        <v>0</v>
      </c>
      <c r="M26" s="124"/>
      <c r="N26" s="120"/>
    </row>
    <row r="27" spans="2:14" x14ac:dyDescent="0.25">
      <c r="B27" s="122"/>
      <c r="C27" s="57">
        <v>4</v>
      </c>
      <c r="D27" s="38">
        <f>'I _ Tj _I_a_PE_ETP'!$S$11/4</f>
        <v>26.854251440593256</v>
      </c>
      <c r="E27" s="22">
        <v>0.8</v>
      </c>
      <c r="F27" s="39">
        <f t="shared" si="1"/>
        <v>21.483401152474606</v>
      </c>
      <c r="G27" s="38">
        <f>'I _ Tj _I_a_PE_ETP'!$Q$11/4</f>
        <v>4.3</v>
      </c>
      <c r="H27" s="40">
        <f>IF(H26+G27-F27&gt;'I _ Tj _I_a_PE_ETP'!$H$22,'I _ Tj _I_a_PE_ETP'!$H$22,H26+G27-F27)</f>
        <v>-206.70037524051699</v>
      </c>
      <c r="I27" s="40">
        <f>IF(K26+I26+G26-F26&gt;'I _ Tj _I_a_PE_ETP'!$H$22,'I _ Tj _I_a_PE_ETP'!$H$22,IF(K26+I26+G26-F26&lt;0,0,K26+I26+G26-F26))</f>
        <v>11.893521110398197</v>
      </c>
      <c r="J27" s="41" t="str">
        <f>IF(I27&lt;0.2*'I _ Tj _I_a_PE_ETP'!$H$22,"APPORT EN EAU NECESSAIRE","-")</f>
        <v>APPORT EN EAU NECESSAIRE</v>
      </c>
      <c r="K27" s="40">
        <f>IF(I27&lt;0.2*'I _ Tj _I_a_PE_ETP'!$H$22,'I _ Tj _I_a_PE_ETP'!$H$22-'BESOIN EN EAU_POMMMES DE TERRE'!I27,0)</f>
        <v>59.606478889601803</v>
      </c>
      <c r="L27" s="42">
        <f t="shared" si="2"/>
        <v>2980.3239444800902</v>
      </c>
      <c r="M27" s="125"/>
      <c r="N27" s="120"/>
    </row>
    <row r="28" spans="2:14" x14ac:dyDescent="0.25">
      <c r="B28" s="122" t="s">
        <v>5</v>
      </c>
      <c r="C28" s="57">
        <v>1</v>
      </c>
      <c r="D28" s="38">
        <f>'I _ Tj _I_a_PE_ETP'!$S$12/4</f>
        <v>19.015618762599026</v>
      </c>
      <c r="E28" s="22">
        <v>0.5</v>
      </c>
      <c r="F28" s="39">
        <f t="shared" si="1"/>
        <v>9.5078093812995128</v>
      </c>
      <c r="G28" s="38">
        <f>'I _ Tj _I_a_PE_ETP'!$Q$12/4</f>
        <v>4.6900000000000004</v>
      </c>
      <c r="H28" s="40">
        <f>IF(H27+G28-F28&gt;'I _ Tj _I_a_PE_ETP'!$H$22,'I _ Tj _I_a_PE_ETP'!$H$22,H27+G28-F28)</f>
        <v>-211.51818462181652</v>
      </c>
      <c r="I28" s="40">
        <f>IF(K27+I27+G27-F27&gt;'I _ Tj _I_a_PE_ETP'!$H$22,'I _ Tj _I_a_PE_ETP'!$H$22,IF(K27+I27+G27-F27&lt;0,0,K27+I27+G27-F27))</f>
        <v>54.316598847525391</v>
      </c>
      <c r="J28" s="41" t="str">
        <f>IF(I28&lt;0.2*'I _ Tj _I_a_PE_ETP'!$H$22,"APPORT EN EAU NECESSAIRE","-")</f>
        <v>-</v>
      </c>
      <c r="K28" s="40">
        <f>IF(I28&lt;0.2*'I _ Tj _I_a_PE_ETP'!$H$22,'I _ Tj _I_a_PE_ETP'!$H$22-'BESOIN EN EAU_POMMMES DE TERRE'!I28,0)</f>
        <v>0</v>
      </c>
      <c r="L28" s="42">
        <f t="shared" si="2"/>
        <v>0</v>
      </c>
      <c r="M28" s="123">
        <f>SUM(L28:L31)</f>
        <v>0</v>
      </c>
      <c r="N28" s="120"/>
    </row>
    <row r="29" spans="2:14" x14ac:dyDescent="0.25">
      <c r="B29" s="122"/>
      <c r="C29" s="57">
        <v>2</v>
      </c>
      <c r="D29" s="38">
        <f>'I _ Tj _I_a_PE_ETP'!$S$12/4</f>
        <v>19.015618762599026</v>
      </c>
      <c r="E29" s="22">
        <v>0.3</v>
      </c>
      <c r="F29" s="39">
        <f t="shared" si="1"/>
        <v>5.7046856287797079</v>
      </c>
      <c r="G29" s="38">
        <f>'I _ Tj _I_a_PE_ETP'!$Q$12/4</f>
        <v>4.6900000000000004</v>
      </c>
      <c r="H29" s="40">
        <f>IF(H28+G29-F29&gt;'I _ Tj _I_a_PE_ETP'!$H$22,'I _ Tj _I_a_PE_ETP'!$H$22,H28+G29-F29)</f>
        <v>-212.53287025059623</v>
      </c>
      <c r="I29" s="40">
        <f>IF(K28+I28+G28-F28&gt;'I _ Tj _I_a_PE_ETP'!$H$22,'I _ Tj _I_a_PE_ETP'!$H$22,IF(K28+I28+G28-F28&lt;0,0,K28+I28+G28-F28))</f>
        <v>49.498789466225873</v>
      </c>
      <c r="J29" s="41" t="str">
        <f>IF(I29&lt;0.2*'I _ Tj _I_a_PE_ETP'!$H$22,"APPORT EN EAU NECESSAIRE","-")</f>
        <v>-</v>
      </c>
      <c r="K29" s="40">
        <f>IF(I29&lt;0.2*'I _ Tj _I_a_PE_ETP'!$H$22,'I _ Tj _I_a_PE_ETP'!$H$22-'BESOIN EN EAU_POMMMES DE TERRE'!I29,0)</f>
        <v>0</v>
      </c>
      <c r="L29" s="42">
        <f t="shared" si="2"/>
        <v>0</v>
      </c>
      <c r="M29" s="124"/>
      <c r="N29" s="120"/>
    </row>
    <row r="30" spans="2:14" x14ac:dyDescent="0.25">
      <c r="B30" s="122"/>
      <c r="C30" s="57">
        <v>3</v>
      </c>
      <c r="D30" s="38">
        <f>'I _ Tj _I_a_PE_ETP'!$S$12/4</f>
        <v>19.015618762599026</v>
      </c>
      <c r="E30" s="22">
        <v>0</v>
      </c>
      <c r="F30" s="39">
        <f t="shared" si="1"/>
        <v>0</v>
      </c>
      <c r="G30" s="38">
        <f>'I _ Tj _I_a_PE_ETP'!$Q$12/4</f>
        <v>4.6900000000000004</v>
      </c>
      <c r="H30" s="40">
        <f>IF(H29+G30-F30&gt;'I _ Tj _I_a_PE_ETP'!$H$22,'I _ Tj _I_a_PE_ETP'!$H$22,H29+G30-F30)</f>
        <v>-207.84287025059623</v>
      </c>
      <c r="I30" s="40">
        <f>IF(K29+I29+G29-F29&gt;'I _ Tj _I_a_PE_ETP'!$H$22,'I _ Tj _I_a_PE_ETP'!$H$22,IF(K29+I29+G29-F29&lt;0,0,K29+I29+G29-F29))</f>
        <v>48.484103837446163</v>
      </c>
      <c r="J30" s="41" t="str">
        <f>IF(I30&lt;0.2*'I _ Tj _I_a_PE_ETP'!$H$22,"APPORT EN EAU NECESSAIRE","-")</f>
        <v>-</v>
      </c>
      <c r="K30" s="40">
        <f>IF(I30&lt;0.2*'I _ Tj _I_a_PE_ETP'!$H$22,'I _ Tj _I_a_PE_ETP'!$H$22-'BESOIN EN EAU_POMMMES DE TERRE'!I30,0)</f>
        <v>0</v>
      </c>
      <c r="L30" s="42">
        <f t="shared" si="2"/>
        <v>0</v>
      </c>
      <c r="M30" s="124"/>
      <c r="N30" s="120"/>
    </row>
    <row r="31" spans="2:14" x14ac:dyDescent="0.25">
      <c r="B31" s="122"/>
      <c r="C31" s="57">
        <v>4</v>
      </c>
      <c r="D31" s="38">
        <f>'I _ Tj _I_a_PE_ETP'!$S$12/4</f>
        <v>19.015618762599026</v>
      </c>
      <c r="E31" s="22">
        <v>0</v>
      </c>
      <c r="F31" s="39">
        <f t="shared" si="1"/>
        <v>0</v>
      </c>
      <c r="G31" s="38">
        <f>'I _ Tj _I_a_PE_ETP'!$Q$12/4</f>
        <v>4.6900000000000004</v>
      </c>
      <c r="H31" s="40">
        <f>IF(H30+G31-F31&gt;'I _ Tj _I_a_PE_ETP'!$H$22,'I _ Tj _I_a_PE_ETP'!$H$22,H30+G31-F31)</f>
        <v>-203.15287025059624</v>
      </c>
      <c r="I31" s="40">
        <f>IF(K30+I30+G30-F30&gt;'I _ Tj _I_a_PE_ETP'!$H$22,'I _ Tj _I_a_PE_ETP'!$H$22,IF(K30+I30+G30-F30&lt;0,0,K30+I30+G30-F30))</f>
        <v>53.174103837446161</v>
      </c>
      <c r="J31" s="41" t="str">
        <f>IF(I31&lt;0.2*'I _ Tj _I_a_PE_ETP'!$H$22,"APPORT EN EAU NECESSAIRE","-")</f>
        <v>-</v>
      </c>
      <c r="K31" s="40">
        <f>IF(I31&lt;0.2*'I _ Tj _I_a_PE_ETP'!$H$22,'I _ Tj _I_a_PE_ETP'!$H$22-'BESOIN EN EAU_POMMMES DE TERRE'!I31,0)</f>
        <v>0</v>
      </c>
      <c r="L31" s="42">
        <f t="shared" si="2"/>
        <v>0</v>
      </c>
      <c r="M31" s="125"/>
      <c r="N31" s="120"/>
    </row>
    <row r="32" spans="2:14" x14ac:dyDescent="0.25">
      <c r="B32" s="126" t="s">
        <v>6</v>
      </c>
      <c r="C32" s="57">
        <v>1</v>
      </c>
      <c r="D32" s="38">
        <f>'I _ Tj _I_a_PE_ETP'!$S$13/4</f>
        <v>11.801895099835116</v>
      </c>
      <c r="E32" s="22">
        <v>0</v>
      </c>
      <c r="F32" s="39">
        <f t="shared" si="1"/>
        <v>0</v>
      </c>
      <c r="G32" s="38">
        <f>'I _ Tj _I_a_PE_ETP'!$Q$13/4</f>
        <v>6.23</v>
      </c>
      <c r="H32" s="40">
        <f>IF(H31+G32-F32&gt;'I _ Tj _I_a_PE_ETP'!$H$22,'I _ Tj _I_a_PE_ETP'!$H$22,H31+G32-F32)</f>
        <v>-196.92287025059625</v>
      </c>
      <c r="I32" s="40">
        <f>IF(K31+I31+G31-F31&gt;'I _ Tj _I_a_PE_ETP'!$H$22,'I _ Tj _I_a_PE_ETP'!$H$22,IF(K31+I31+G31-F31&lt;0,0,K31+I31+G31-F31))</f>
        <v>57.864103837446159</v>
      </c>
      <c r="J32" s="41" t="str">
        <f>IF(I32&lt;0.2*'I _ Tj _I_a_PE_ETP'!$H$22,"APPORT EN EAU NECESSAIRE","-")</f>
        <v>-</v>
      </c>
      <c r="K32" s="40">
        <f>IF(I32&lt;0.2*'I _ Tj _I_a_PE_ETP'!$H$22,'I _ Tj _I_a_PE_ETP'!$H$22-'BESOIN EN EAU_POMMMES DE TERRE'!I32,0)</f>
        <v>0</v>
      </c>
      <c r="L32" s="42">
        <f t="shared" si="2"/>
        <v>0</v>
      </c>
      <c r="M32" s="123">
        <f>SUM(L32:L35)</f>
        <v>0</v>
      </c>
      <c r="N32" s="120"/>
    </row>
    <row r="33" spans="2:14" x14ac:dyDescent="0.25">
      <c r="B33" s="127"/>
      <c r="C33" s="57">
        <v>2</v>
      </c>
      <c r="D33" s="38">
        <f>'I _ Tj _I_a_PE_ETP'!$S$13/4</f>
        <v>11.801895099835116</v>
      </c>
      <c r="E33" s="22">
        <v>0</v>
      </c>
      <c r="F33" s="39">
        <f t="shared" si="1"/>
        <v>0</v>
      </c>
      <c r="G33" s="38">
        <f>'I _ Tj _I_a_PE_ETP'!$Q$13/4</f>
        <v>6.23</v>
      </c>
      <c r="H33" s="40">
        <f>IF(H32+G33-F33&gt;'I _ Tj _I_a_PE_ETP'!$H$22,'I _ Tj _I_a_PE_ETP'!$H$22,H32+G33-F33)</f>
        <v>-190.69287025059626</v>
      </c>
      <c r="I33" s="40">
        <f>IF(K32+I32+G32-F32&gt;'I _ Tj _I_a_PE_ETP'!$H$22,'I _ Tj _I_a_PE_ETP'!$H$22,IF(K32+I32+G32-F32&lt;0,0,K32+I32+G32-F32))</f>
        <v>64.094103837446156</v>
      </c>
      <c r="J33" s="41" t="str">
        <f>IF(I33&lt;0.2*'I _ Tj _I_a_PE_ETP'!$H$22,"APPORT EN EAU NECESSAIRE","-")</f>
        <v>-</v>
      </c>
      <c r="K33" s="40">
        <f>IF(I33&lt;0.2*'I _ Tj _I_a_PE_ETP'!$H$22,'I _ Tj _I_a_PE_ETP'!$H$22-'BESOIN EN EAU_POMMMES DE TERRE'!I33,0)</f>
        <v>0</v>
      </c>
      <c r="L33" s="42">
        <f t="shared" si="2"/>
        <v>0</v>
      </c>
      <c r="M33" s="124"/>
      <c r="N33" s="120"/>
    </row>
    <row r="34" spans="2:14" x14ac:dyDescent="0.25">
      <c r="B34" s="127"/>
      <c r="C34" s="57">
        <v>3</v>
      </c>
      <c r="D34" s="38">
        <f>'I _ Tj _I_a_PE_ETP'!$S$13/4</f>
        <v>11.801895099835116</v>
      </c>
      <c r="E34" s="22">
        <v>0</v>
      </c>
      <c r="F34" s="39">
        <f t="shared" si="1"/>
        <v>0</v>
      </c>
      <c r="G34" s="38">
        <f>'I _ Tj _I_a_PE_ETP'!$Q$13/4</f>
        <v>6.23</v>
      </c>
      <c r="H34" s="40">
        <f>IF(H33+G34-F34&gt;'I _ Tj _I_a_PE_ETP'!$H$22,'I _ Tj _I_a_PE_ETP'!$H$22,H33+G34-F34)</f>
        <v>-184.46287025059627</v>
      </c>
      <c r="I34" s="40">
        <f>IF(K33+I33+G33-F33&gt;'I _ Tj _I_a_PE_ETP'!$H$22,'I _ Tj _I_a_PE_ETP'!$H$22,IF(K33+I33+G33-F33&lt;0,0,K33+I33+G33-F33))</f>
        <v>70.32410383744616</v>
      </c>
      <c r="J34" s="41" t="str">
        <f>IF(I34&lt;0.2*'I _ Tj _I_a_PE_ETP'!$H$22,"APPORT EN EAU NECESSAIRE","-")</f>
        <v>-</v>
      </c>
      <c r="K34" s="40">
        <f>IF(I34&lt;0.2*'I _ Tj _I_a_PE_ETP'!$H$22,'I _ Tj _I_a_PE_ETP'!$H$22-'BESOIN EN EAU_POMMMES DE TERRE'!I34,0)</f>
        <v>0</v>
      </c>
      <c r="L34" s="42">
        <f t="shared" si="2"/>
        <v>0</v>
      </c>
      <c r="M34" s="124"/>
      <c r="N34" s="120"/>
    </row>
    <row r="35" spans="2:14" x14ac:dyDescent="0.25">
      <c r="B35" s="128"/>
      <c r="C35" s="57">
        <v>4</v>
      </c>
      <c r="D35" s="38">
        <f>'I _ Tj _I_a_PE_ETP'!$S$13/4</f>
        <v>11.801895099835116</v>
      </c>
      <c r="E35" s="22">
        <v>0</v>
      </c>
      <c r="F35" s="39">
        <f t="shared" si="1"/>
        <v>0</v>
      </c>
      <c r="G35" s="38">
        <f>'I _ Tj _I_a_PE_ETP'!$Q$13/4</f>
        <v>6.23</v>
      </c>
      <c r="H35" s="40">
        <f>IF(H34+G35-F35&gt;'I _ Tj _I_a_PE_ETP'!$H$22,'I _ Tj _I_a_PE_ETP'!$H$22,H34+G35-F35)</f>
        <v>-178.23287025059628</v>
      </c>
      <c r="I35" s="40">
        <f>IF(K34+I34+G34-F34&gt;'I _ Tj _I_a_PE_ETP'!$H$22,'I _ Tj _I_a_PE_ETP'!$H$22,IF(K34+I34+G34-F34&lt;0,0,K34+I34+G34-F34))</f>
        <v>71.5</v>
      </c>
      <c r="J35" s="41" t="str">
        <f>IF(I35&lt;0.2*'I _ Tj _I_a_PE_ETP'!$H$22,"APPORT EN EAU NECESSAIRE","-")</f>
        <v>-</v>
      </c>
      <c r="K35" s="40">
        <f>IF(I35&lt;0.2*'I _ Tj _I_a_PE_ETP'!$H$22,'I _ Tj _I_a_PE_ETP'!$H$22-'BESOIN EN EAU_POMMMES DE TERRE'!I35,0)</f>
        <v>0</v>
      </c>
      <c r="L35" s="42">
        <f t="shared" si="2"/>
        <v>0</v>
      </c>
      <c r="M35" s="125"/>
      <c r="N35" s="121"/>
    </row>
  </sheetData>
  <mergeCells count="18">
    <mergeCell ref="M4:M7"/>
    <mergeCell ref="B1:J1"/>
    <mergeCell ref="N4:N35"/>
    <mergeCell ref="B8:B11"/>
    <mergeCell ref="M8:M11"/>
    <mergeCell ref="B12:B15"/>
    <mergeCell ref="M12:M15"/>
    <mergeCell ref="B16:B19"/>
    <mergeCell ref="M16:M19"/>
    <mergeCell ref="B32:B35"/>
    <mergeCell ref="M32:M35"/>
    <mergeCell ref="B28:B31"/>
    <mergeCell ref="M28:M31"/>
    <mergeCell ref="B20:B23"/>
    <mergeCell ref="M20:M23"/>
    <mergeCell ref="B24:B27"/>
    <mergeCell ref="M24:M27"/>
    <mergeCell ref="B4:B7"/>
  </mergeCells>
  <pageMargins left="0.11811023622047245" right="0.11811023622047245" top="3.937007874015748E-2" bottom="3.937007874015748E-2" header="3.937007874015748E-2" footer="3.937007874015748E-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workbookViewId="0">
      <selection activeCell="P10" sqref="P10"/>
    </sheetView>
  </sheetViews>
  <sheetFormatPr baseColWidth="10" defaultRowHeight="15" x14ac:dyDescent="0.25"/>
  <cols>
    <col min="1" max="1" width="4.140625" style="51" customWidth="1"/>
    <col min="2" max="2" width="11.28515625" style="51" bestFit="1" customWidth="1"/>
    <col min="3" max="3" width="10" style="51" bestFit="1" customWidth="1"/>
    <col min="4" max="4" width="5.5703125" style="51" bestFit="1" customWidth="1"/>
    <col min="5" max="5" width="5.7109375" style="51" bestFit="1" customWidth="1"/>
    <col min="6" max="6" width="5.5703125" style="51" bestFit="1" customWidth="1"/>
    <col min="7" max="7" width="5.7109375" style="51" customWidth="1"/>
    <col min="8" max="8" width="0.140625" style="52" customWidth="1"/>
    <col min="9" max="9" width="6.7109375" style="53" customWidth="1"/>
    <col min="10" max="10" width="19.5703125" style="51" customWidth="1"/>
    <col min="11" max="11" width="12.42578125" style="51" customWidth="1"/>
    <col min="12" max="12" width="18" style="56" customWidth="1"/>
    <col min="13" max="13" width="13.5703125" style="51" customWidth="1"/>
    <col min="14" max="14" width="13.28515625" style="51" customWidth="1"/>
    <col min="15" max="16384" width="11.42578125" style="51"/>
  </cols>
  <sheetData>
    <row r="1" spans="2:14" ht="26.25" x14ac:dyDescent="0.4">
      <c r="B1" s="129" t="s">
        <v>53</v>
      </c>
      <c r="C1" s="132"/>
      <c r="D1" s="132"/>
      <c r="E1" s="132"/>
      <c r="F1" s="69"/>
      <c r="K1" s="54" t="s">
        <v>36</v>
      </c>
      <c r="L1" s="70">
        <v>15</v>
      </c>
      <c r="M1" s="51" t="s">
        <v>37</v>
      </c>
    </row>
    <row r="2" spans="2:14" ht="13.5" customHeight="1" x14ac:dyDescent="0.35">
      <c r="E2" s="55"/>
      <c r="J2" s="51" t="s">
        <v>34</v>
      </c>
    </row>
    <row r="3" spans="2:14" ht="65.25" x14ac:dyDescent="0.25">
      <c r="B3" s="44" t="s">
        <v>7</v>
      </c>
      <c r="C3" s="44" t="s">
        <v>8</v>
      </c>
      <c r="D3" s="44" t="s">
        <v>9</v>
      </c>
      <c r="E3" s="44" t="s">
        <v>23</v>
      </c>
      <c r="F3" s="44" t="s">
        <v>24</v>
      </c>
      <c r="G3" s="44" t="s">
        <v>26</v>
      </c>
      <c r="H3" s="46" t="s">
        <v>33</v>
      </c>
      <c r="I3" s="46" t="s">
        <v>25</v>
      </c>
      <c r="J3" s="44" t="s">
        <v>27</v>
      </c>
      <c r="K3" s="44" t="s">
        <v>45</v>
      </c>
      <c r="L3" s="68" t="s">
        <v>50</v>
      </c>
      <c r="M3" s="68" t="s">
        <v>51</v>
      </c>
      <c r="N3" s="68" t="s">
        <v>52</v>
      </c>
    </row>
    <row r="4" spans="2:14" x14ac:dyDescent="0.25">
      <c r="B4" s="122" t="s">
        <v>14</v>
      </c>
      <c r="C4" s="57">
        <v>1</v>
      </c>
      <c r="D4" s="38">
        <v>1.8</v>
      </c>
      <c r="E4" s="23">
        <v>0</v>
      </c>
      <c r="F4" s="39">
        <f>D4*E4</f>
        <v>0</v>
      </c>
      <c r="G4" s="38">
        <f>'I _ Tj _I_a_PE_ETP'!$Q$6/4</f>
        <v>4.4400000000000004</v>
      </c>
      <c r="H4" s="40">
        <v>60</v>
      </c>
      <c r="I4" s="40">
        <f>'I _ Tj _I_a_PE_ETP'!$H$22</f>
        <v>71.5</v>
      </c>
      <c r="J4" s="41" t="str">
        <f>IF(I4&lt;0.2*'I _ Tj _I_a_PE_ETP'!$H$22,"APPORT EN EAU NECESSAIRE","-")</f>
        <v>-</v>
      </c>
      <c r="K4" s="40">
        <f>IF(I4&lt;0.2*'I _ Tj _I_a_PE_ETP'!$H$22,'I _ Tj _I_a_PE_ETP'!$H$22-'BESOIN EN EAU_MAÏS'!I4,0)</f>
        <v>0</v>
      </c>
      <c r="L4" s="42">
        <f t="shared" ref="L4:L23" si="0">IF(E4=0,0,K4*$L$1*10000/1000)</f>
        <v>0</v>
      </c>
      <c r="M4" s="123">
        <f>SUM(L4:L7)</f>
        <v>0</v>
      </c>
      <c r="N4" s="119">
        <f>SUM(L4:L35)</f>
        <v>49423.937094249311</v>
      </c>
    </row>
    <row r="5" spans="2:14" x14ac:dyDescent="0.25">
      <c r="B5" s="122"/>
      <c r="C5" s="57">
        <v>2</v>
      </c>
      <c r="D5" s="38">
        <f>'I _ Tj _I_a_PE_ETP'!$S$6/4</f>
        <v>7.4280867177061722</v>
      </c>
      <c r="E5" s="23">
        <v>0</v>
      </c>
      <c r="F5" s="39">
        <f t="shared" ref="F5:F35" si="1">D5*E5</f>
        <v>0</v>
      </c>
      <c r="G5" s="38">
        <f>'I _ Tj _I_a_PE_ETP'!$Q$6/4</f>
        <v>4.4400000000000004</v>
      </c>
      <c r="H5" s="40">
        <f>IF(H4+G5-F5&gt;'I _ Tj _I_a_PE_ETP'!$H$22,'I _ Tj _I_a_PE_ETP'!$H$22,H4+G5-F5)</f>
        <v>64.44</v>
      </c>
      <c r="I5" s="40">
        <f>IF(K4+I4+G4-F4&gt;'I _ Tj _I_a_PE_ETP'!$H$22,'I _ Tj _I_a_PE_ETP'!$H$22,IF(K4+I4+G4-F4&lt;0,0,K4+I4+G4-F4))</f>
        <v>71.5</v>
      </c>
      <c r="J5" s="41" t="str">
        <f>IF(I5&lt;0.2*'I _ Tj _I_a_PE_ETP'!$H$22,"APPORT EN EAU NECESSAIRE","-")</f>
        <v>-</v>
      </c>
      <c r="K5" s="40">
        <f>IF(I5&lt;0.2*'I _ Tj _I_a_PE_ETP'!$H$22,'I _ Tj _I_a_PE_ETP'!$H$22-'BESOIN EN EAU_MAÏS'!I5,0)</f>
        <v>0</v>
      </c>
      <c r="L5" s="42">
        <f t="shared" si="0"/>
        <v>0</v>
      </c>
      <c r="M5" s="124"/>
      <c r="N5" s="120"/>
    </row>
    <row r="6" spans="2:14" x14ac:dyDescent="0.25">
      <c r="B6" s="122"/>
      <c r="C6" s="57">
        <v>3</v>
      </c>
      <c r="D6" s="38">
        <f>'I _ Tj _I_a_PE_ETP'!$S$6/4</f>
        <v>7.4280867177061722</v>
      </c>
      <c r="E6" s="23">
        <v>0</v>
      </c>
      <c r="F6" s="39">
        <f t="shared" si="1"/>
        <v>0</v>
      </c>
      <c r="G6" s="38">
        <f>'I _ Tj _I_a_PE_ETP'!$Q$6/4</f>
        <v>4.4400000000000004</v>
      </c>
      <c r="H6" s="40">
        <f>IF(H5+G6-F6&gt;'I _ Tj _I_a_PE_ETP'!$H$22,'I _ Tj _I_a_PE_ETP'!$H$22,H5+G6-F6)</f>
        <v>68.88</v>
      </c>
      <c r="I6" s="40">
        <f>IF(K5+I5+G5-F5&gt;'I _ Tj _I_a_PE_ETP'!$H$22,'I _ Tj _I_a_PE_ETP'!$H$22,IF(K5+I5+G5-F5&lt;0,0,K5+I5+G5-F5))</f>
        <v>71.5</v>
      </c>
      <c r="J6" s="41" t="str">
        <f>IF(I6&lt;0.2*'I _ Tj _I_a_PE_ETP'!$H$22,"APPORT EN EAU NECESSAIRE","-")</f>
        <v>-</v>
      </c>
      <c r="K6" s="40">
        <f>IF(I6&lt;0.2*'I _ Tj _I_a_PE_ETP'!$H$22,'I _ Tj _I_a_PE_ETP'!$H$22-'BESOIN EN EAU_MAÏS'!I6,0)</f>
        <v>0</v>
      </c>
      <c r="L6" s="42">
        <f t="shared" si="0"/>
        <v>0</v>
      </c>
      <c r="M6" s="124"/>
      <c r="N6" s="120"/>
    </row>
    <row r="7" spans="2:14" x14ac:dyDescent="0.25">
      <c r="B7" s="122"/>
      <c r="C7" s="57">
        <v>4</v>
      </c>
      <c r="D7" s="38">
        <f>'I _ Tj _I_a_PE_ETP'!$S$6/4</f>
        <v>7.4280867177061722</v>
      </c>
      <c r="E7" s="23">
        <v>0</v>
      </c>
      <c r="F7" s="39">
        <f t="shared" si="1"/>
        <v>0</v>
      </c>
      <c r="G7" s="38">
        <f>'I _ Tj _I_a_PE_ETP'!$Q$6/4</f>
        <v>4.4400000000000004</v>
      </c>
      <c r="H7" s="40">
        <f>IF(H6+G7-F7&gt;'I _ Tj _I_a_PE_ETP'!$H$22,'I _ Tj _I_a_PE_ETP'!$H$22,H6+G7-F7)</f>
        <v>71.5</v>
      </c>
      <c r="I7" s="40">
        <f>IF(K6+I6+G6-F6&gt;'I _ Tj _I_a_PE_ETP'!$H$22,'I _ Tj _I_a_PE_ETP'!$H$22,IF(K6+I6+G6-F6&lt;0,0,K6+I6+G6-F6))</f>
        <v>71.5</v>
      </c>
      <c r="J7" s="41" t="str">
        <f>IF(I7&lt;0.2*'I _ Tj _I_a_PE_ETP'!$H$22,"APPORT EN EAU NECESSAIRE","-")</f>
        <v>-</v>
      </c>
      <c r="K7" s="40">
        <f>IF(I7&lt;0.2*'I _ Tj _I_a_PE_ETP'!$H$22,'I _ Tj _I_a_PE_ETP'!$H$22-'BESOIN EN EAU_MAÏS'!I7,0)</f>
        <v>0</v>
      </c>
      <c r="L7" s="42">
        <f t="shared" si="0"/>
        <v>0</v>
      </c>
      <c r="M7" s="125"/>
      <c r="N7" s="120"/>
    </row>
    <row r="8" spans="2:14" x14ac:dyDescent="0.25">
      <c r="B8" s="122" t="s">
        <v>0</v>
      </c>
      <c r="C8" s="57">
        <v>1</v>
      </c>
      <c r="D8" s="38">
        <f>'I _ Tj _I_a_PE_ETP'!$S$7/4</f>
        <v>11.882166815931603</v>
      </c>
      <c r="E8" s="23">
        <v>0.5</v>
      </c>
      <c r="F8" s="39">
        <f t="shared" si="1"/>
        <v>5.9410834079658015</v>
      </c>
      <c r="G8" s="38">
        <f>'I _ Tj _I_a_PE_ETP'!$Q$7/4</f>
        <v>4.5</v>
      </c>
      <c r="H8" s="40">
        <f>IF(H7+G8-F8&gt;'I _ Tj _I_a_PE_ETP'!$H$22,'I _ Tj _I_a_PE_ETP'!$H$22,H7+G8-F8)</f>
        <v>70.058916592034194</v>
      </c>
      <c r="I8" s="40">
        <f>IF(K7+I7+G7-F7&gt;'I _ Tj _I_a_PE_ETP'!$H$22,'I _ Tj _I_a_PE_ETP'!$H$22,IF(K7+I7+G7-F7&lt;0,0,K7+I7+G7-F7))</f>
        <v>71.5</v>
      </c>
      <c r="J8" s="41" t="str">
        <f>IF(I8&lt;0.2*'I _ Tj _I_a_PE_ETP'!$H$22,"APPORT EN EAU NECESSAIRE","-")</f>
        <v>-</v>
      </c>
      <c r="K8" s="40">
        <f>IF(I8&lt;0.2*'I _ Tj _I_a_PE_ETP'!$H$22,'I _ Tj _I_a_PE_ETP'!$H$22-'BESOIN EN EAU_MAÏS'!I8,0)</f>
        <v>0</v>
      </c>
      <c r="L8" s="42">
        <f t="shared" si="0"/>
        <v>0</v>
      </c>
      <c r="M8" s="123">
        <f>SUM(L8:L11)</f>
        <v>0</v>
      </c>
      <c r="N8" s="120"/>
    </row>
    <row r="9" spans="2:14" x14ac:dyDescent="0.25">
      <c r="B9" s="122"/>
      <c r="C9" s="57">
        <v>2</v>
      </c>
      <c r="D9" s="38">
        <f>'I _ Tj _I_a_PE_ETP'!$S$7/4</f>
        <v>11.882166815931603</v>
      </c>
      <c r="E9" s="23">
        <v>0.6</v>
      </c>
      <c r="F9" s="39">
        <f t="shared" si="1"/>
        <v>7.1293000895589618</v>
      </c>
      <c r="G9" s="38">
        <f>'I _ Tj _I_a_PE_ETP'!$Q$7/4</f>
        <v>4.5</v>
      </c>
      <c r="H9" s="40">
        <f>IF(H8+G9-F9&gt;'I _ Tj _I_a_PE_ETP'!$H$22,'I _ Tj _I_a_PE_ETP'!$H$22,H8+G9-F9)</f>
        <v>67.429616502475227</v>
      </c>
      <c r="I9" s="40">
        <f>IF(K8+I8+G8-F8&gt;'I _ Tj _I_a_PE_ETP'!$H$22,'I _ Tj _I_a_PE_ETP'!$H$22,IF(K8+I8+G8-F8&lt;0,0,K8+I8+G8-F8))</f>
        <v>70.058916592034194</v>
      </c>
      <c r="J9" s="41" t="str">
        <f>IF(I9&lt;0.2*'I _ Tj _I_a_PE_ETP'!$H$22,"APPORT EN EAU NECESSAIRE","-")</f>
        <v>-</v>
      </c>
      <c r="K9" s="40">
        <f>IF(I9&lt;0.2*'I _ Tj _I_a_PE_ETP'!$H$22,'I _ Tj _I_a_PE_ETP'!$H$22-'BESOIN EN EAU_MAÏS'!I9,0)</f>
        <v>0</v>
      </c>
      <c r="L9" s="42">
        <f t="shared" si="0"/>
        <v>0</v>
      </c>
      <c r="M9" s="124"/>
      <c r="N9" s="120"/>
    </row>
    <row r="10" spans="2:14" x14ac:dyDescent="0.25">
      <c r="B10" s="122"/>
      <c r="C10" s="57">
        <v>3</v>
      </c>
      <c r="D10" s="38">
        <f>'I _ Tj _I_a_PE_ETP'!$S$7/4</f>
        <v>11.882166815931603</v>
      </c>
      <c r="E10" s="23">
        <v>0.6</v>
      </c>
      <c r="F10" s="39">
        <f t="shared" si="1"/>
        <v>7.1293000895589618</v>
      </c>
      <c r="G10" s="38">
        <f>'I _ Tj _I_a_PE_ETP'!$Q$7/4</f>
        <v>4.5</v>
      </c>
      <c r="H10" s="40">
        <f>IF(H9+G10-F10&gt;'I _ Tj _I_a_PE_ETP'!$H$22,'I _ Tj _I_a_PE_ETP'!$H$22,H9+G10-F10)</f>
        <v>64.80031641291626</v>
      </c>
      <c r="I10" s="40">
        <f>IF(K9+I9+G9-F9&gt;'I _ Tj _I_a_PE_ETP'!$H$22,'I _ Tj _I_a_PE_ETP'!$H$22,IF(K9+I9+G9-F9&lt;0,0,K9+I9+G9-F9))</f>
        <v>67.429616502475227</v>
      </c>
      <c r="J10" s="41" t="str">
        <f>IF(I10&lt;0.2*'I _ Tj _I_a_PE_ETP'!$H$22,"APPORT EN EAU NECESSAIRE","-")</f>
        <v>-</v>
      </c>
      <c r="K10" s="40">
        <f>IF(I10&lt;0.2*'I _ Tj _I_a_PE_ETP'!$H$22,'I _ Tj _I_a_PE_ETP'!$H$22-'BESOIN EN EAU_MAÏS'!I10,0)</f>
        <v>0</v>
      </c>
      <c r="L10" s="42">
        <f t="shared" si="0"/>
        <v>0</v>
      </c>
      <c r="M10" s="124"/>
      <c r="N10" s="120"/>
    </row>
    <row r="11" spans="2:14" x14ac:dyDescent="0.25">
      <c r="B11" s="122"/>
      <c r="C11" s="57">
        <v>4</v>
      </c>
      <c r="D11" s="38">
        <f>'I _ Tj _I_a_PE_ETP'!$S$7/4</f>
        <v>11.882166815931603</v>
      </c>
      <c r="E11" s="23">
        <v>0.7</v>
      </c>
      <c r="F11" s="39">
        <f t="shared" si="1"/>
        <v>8.3175167711521212</v>
      </c>
      <c r="G11" s="38">
        <f>'I _ Tj _I_a_PE_ETP'!$Q$7/4</f>
        <v>4.5</v>
      </c>
      <c r="H11" s="40">
        <f>IF(H10+G11-F11&gt;'I _ Tj _I_a_PE_ETP'!$H$22,'I _ Tj _I_a_PE_ETP'!$H$22,H10+G11-F11)</f>
        <v>60.982799641764139</v>
      </c>
      <c r="I11" s="40">
        <f>IF(K10+I10+G10-F10&gt;'I _ Tj _I_a_PE_ETP'!$H$22,'I _ Tj _I_a_PE_ETP'!$H$22,IF(K10+I10+G10-F10&lt;0,0,K10+I10+G10-F10))</f>
        <v>64.80031641291626</v>
      </c>
      <c r="J11" s="41" t="str">
        <f>IF(I11&lt;0.2*'I _ Tj _I_a_PE_ETP'!$H$22,"APPORT EN EAU NECESSAIRE","-")</f>
        <v>-</v>
      </c>
      <c r="K11" s="40">
        <f>IF(I11&lt;0.2*'I _ Tj _I_a_PE_ETP'!$H$22,'I _ Tj _I_a_PE_ETP'!$H$22-'BESOIN EN EAU_MAÏS'!I11,0)</f>
        <v>0</v>
      </c>
      <c r="L11" s="42">
        <f t="shared" si="0"/>
        <v>0</v>
      </c>
      <c r="M11" s="125"/>
      <c r="N11" s="120"/>
    </row>
    <row r="12" spans="2:14" x14ac:dyDescent="0.25">
      <c r="B12" s="122" t="s">
        <v>1</v>
      </c>
      <c r="C12" s="57">
        <v>1</v>
      </c>
      <c r="D12" s="38">
        <f>'I _ Tj _I_a_PE_ETP'!$S$8/4</f>
        <v>19.101306982400679</v>
      </c>
      <c r="E12" s="23">
        <v>0.8</v>
      </c>
      <c r="F12" s="39">
        <f t="shared" si="1"/>
        <v>15.281045585920545</v>
      </c>
      <c r="G12" s="38">
        <f>'I _ Tj _I_a_PE_ETP'!$Q$8/4</f>
        <v>5.4700000000000006</v>
      </c>
      <c r="H12" s="40">
        <f>IF(H11+G12-F12&gt;'I _ Tj _I_a_PE_ETP'!$H$22,'I _ Tj _I_a_PE_ETP'!$H$22,H11+G12-F12)</f>
        <v>51.1717540558436</v>
      </c>
      <c r="I12" s="40">
        <f>IF(K11+I11+G11-F11&gt;'I _ Tj _I_a_PE_ETP'!$H$22,'I _ Tj _I_a_PE_ETP'!$H$22,IF(K11+I11+G11-F11&lt;0,0,K11+I11+G11-F11))</f>
        <v>60.982799641764139</v>
      </c>
      <c r="J12" s="41" t="str">
        <f>IF(I12&lt;0.2*'I _ Tj _I_a_PE_ETP'!$H$22,"APPORT EN EAU NECESSAIRE","-")</f>
        <v>-</v>
      </c>
      <c r="K12" s="40">
        <f>IF(I12&lt;0.2*'I _ Tj _I_a_PE_ETP'!$H$22,'I _ Tj _I_a_PE_ETP'!$H$22-'BESOIN EN EAU_MAÏS'!I12,0)</f>
        <v>0</v>
      </c>
      <c r="L12" s="42">
        <f t="shared" si="0"/>
        <v>0</v>
      </c>
      <c r="M12" s="123">
        <f>SUM(L12:L15)</f>
        <v>0</v>
      </c>
      <c r="N12" s="120"/>
    </row>
    <row r="13" spans="2:14" x14ac:dyDescent="0.25">
      <c r="B13" s="122"/>
      <c r="C13" s="57">
        <v>2</v>
      </c>
      <c r="D13" s="38">
        <f>'I _ Tj _I_a_PE_ETP'!$S$8/4</f>
        <v>19.101306982400679</v>
      </c>
      <c r="E13" s="23">
        <v>0.8</v>
      </c>
      <c r="F13" s="39">
        <f t="shared" si="1"/>
        <v>15.281045585920545</v>
      </c>
      <c r="G13" s="38">
        <f>'I _ Tj _I_a_PE_ETP'!$Q$8/4</f>
        <v>5.4700000000000006</v>
      </c>
      <c r="H13" s="40">
        <f>IF(H12+G13-F13&gt;'I _ Tj _I_a_PE_ETP'!$H$22,'I _ Tj _I_a_PE_ETP'!$H$22,H12+G13-F13)</f>
        <v>41.360708469923054</v>
      </c>
      <c r="I13" s="40">
        <f>IF(K12+I12+G12-F12&gt;'I _ Tj _I_a_PE_ETP'!$H$22,'I _ Tj _I_a_PE_ETP'!$H$22,IF(K12+I12+G12-F12&lt;0,0,K12+I12+G12-F12))</f>
        <v>51.1717540558436</v>
      </c>
      <c r="J13" s="41" t="str">
        <f>IF(I13&lt;0.2*'I _ Tj _I_a_PE_ETP'!$H$22,"APPORT EN EAU NECESSAIRE","-")</f>
        <v>-</v>
      </c>
      <c r="K13" s="40">
        <f>IF(I13&lt;0.2*'I _ Tj _I_a_PE_ETP'!$H$22,'I _ Tj _I_a_PE_ETP'!$H$22-'BESOIN EN EAU_MAÏS'!I13,0)</f>
        <v>0</v>
      </c>
      <c r="L13" s="42">
        <f t="shared" si="0"/>
        <v>0</v>
      </c>
      <c r="M13" s="124"/>
      <c r="N13" s="120"/>
    </row>
    <row r="14" spans="2:14" x14ac:dyDescent="0.25">
      <c r="B14" s="122"/>
      <c r="C14" s="57">
        <v>3</v>
      </c>
      <c r="D14" s="38">
        <f>'I _ Tj _I_a_PE_ETP'!$S$8/4</f>
        <v>19.101306982400679</v>
      </c>
      <c r="E14" s="23">
        <v>0.8</v>
      </c>
      <c r="F14" s="39">
        <f t="shared" si="1"/>
        <v>15.281045585920545</v>
      </c>
      <c r="G14" s="38">
        <f>'I _ Tj _I_a_PE_ETP'!$Q$8/4</f>
        <v>5.4700000000000006</v>
      </c>
      <c r="H14" s="40">
        <f>IF(H13+G14-F14&gt;'I _ Tj _I_a_PE_ETP'!$H$22,'I _ Tj _I_a_PE_ETP'!$H$22,H13+G14-F14)</f>
        <v>31.549662884002508</v>
      </c>
      <c r="I14" s="40">
        <f>IF(K13+I13+G13-F13&gt;'I _ Tj _I_a_PE_ETP'!$H$22,'I _ Tj _I_a_PE_ETP'!$H$22,IF(K13+I13+G13-F13&lt;0,0,K13+I13+G13-F13))</f>
        <v>41.360708469923054</v>
      </c>
      <c r="J14" s="41" t="str">
        <f>IF(I14&lt;0.2*'I _ Tj _I_a_PE_ETP'!$H$22,"APPORT EN EAU NECESSAIRE","-")</f>
        <v>-</v>
      </c>
      <c r="K14" s="40">
        <f>IF(I14&lt;0.2*'I _ Tj _I_a_PE_ETP'!$H$22,'I _ Tj _I_a_PE_ETP'!$H$22-'BESOIN EN EAU_MAÏS'!I14,0)</f>
        <v>0</v>
      </c>
      <c r="L14" s="42">
        <f t="shared" si="0"/>
        <v>0</v>
      </c>
      <c r="M14" s="124"/>
      <c r="N14" s="120"/>
    </row>
    <row r="15" spans="2:14" x14ac:dyDescent="0.25">
      <c r="B15" s="122"/>
      <c r="C15" s="57">
        <v>4</v>
      </c>
      <c r="D15" s="38">
        <f>'I _ Tj _I_a_PE_ETP'!$S$8/4</f>
        <v>19.101306982400679</v>
      </c>
      <c r="E15" s="23">
        <v>0.9</v>
      </c>
      <c r="F15" s="39">
        <f t="shared" si="1"/>
        <v>17.191176284160612</v>
      </c>
      <c r="G15" s="38">
        <f>'I _ Tj _I_a_PE_ETP'!$Q$8/4</f>
        <v>5.4700000000000006</v>
      </c>
      <c r="H15" s="40">
        <f>IF(H14+G15-F15&gt;'I _ Tj _I_a_PE_ETP'!$H$22,'I _ Tj _I_a_PE_ETP'!$H$22,H14+G15-F15)</f>
        <v>19.828486599841895</v>
      </c>
      <c r="I15" s="40">
        <f>IF(K14+I14+G14-F14&gt;'I _ Tj _I_a_PE_ETP'!$H$22,'I _ Tj _I_a_PE_ETP'!$H$22,IF(K14+I14+G14-F14&lt;0,0,K14+I14+G14-F14))</f>
        <v>31.549662884002508</v>
      </c>
      <c r="J15" s="41" t="str">
        <f>IF(I15&lt;0.2*'I _ Tj _I_a_PE_ETP'!$H$22,"APPORT EN EAU NECESSAIRE","-")</f>
        <v>-</v>
      </c>
      <c r="K15" s="40">
        <f>IF(I15&lt;0.2*'I _ Tj _I_a_PE_ETP'!$H$22,'I _ Tj _I_a_PE_ETP'!$H$22-'BESOIN EN EAU_MAÏS'!I15,0)</f>
        <v>0</v>
      </c>
      <c r="L15" s="42">
        <f t="shared" si="0"/>
        <v>0</v>
      </c>
      <c r="M15" s="125"/>
      <c r="N15" s="120"/>
    </row>
    <row r="16" spans="2:14" x14ac:dyDescent="0.25">
      <c r="B16" s="133" t="s">
        <v>2</v>
      </c>
      <c r="C16" s="57">
        <v>1</v>
      </c>
      <c r="D16" s="38">
        <f>'I _ Tj _I_a_PE_ETP'!$S$9/4</f>
        <v>25.764403573834144</v>
      </c>
      <c r="E16" s="23">
        <v>0.95</v>
      </c>
      <c r="F16" s="39">
        <f t="shared" si="1"/>
        <v>24.476183395142435</v>
      </c>
      <c r="G16" s="38">
        <f>'I _ Tj _I_a_PE_ETP'!$Q$9/4</f>
        <v>4.82</v>
      </c>
      <c r="H16" s="40">
        <f>IF(H15+G16-F16&gt;'I _ Tj _I_a_PE_ETP'!$H$22,'I _ Tj _I_a_PE_ETP'!$H$22,H15+G16-F16)</f>
        <v>0.17230320469946037</v>
      </c>
      <c r="I16" s="40">
        <f>IF(K15+I15+G15-F15&gt;'I _ Tj _I_a_PE_ETP'!$H$22,'I _ Tj _I_a_PE_ETP'!$H$22,IF(K15+I15+G15-F15&lt;0,0,K15+I15+G15-F15))</f>
        <v>19.828486599841895</v>
      </c>
      <c r="J16" s="41" t="str">
        <f>IF(I16&lt;0.2*'I _ Tj _I_a_PE_ETP'!$H$22,"APPORT EN EAU NECESSAIRE","-")</f>
        <v>-</v>
      </c>
      <c r="K16" s="40">
        <f>IF(I16&lt;0.2*'I _ Tj _I_a_PE_ETP'!$H$22,'I _ Tj _I_a_PE_ETP'!$H$22-'BESOIN EN EAU_MAÏS'!I16,0)</f>
        <v>0</v>
      </c>
      <c r="L16" s="42">
        <f t="shared" si="0"/>
        <v>0</v>
      </c>
      <c r="M16" s="123">
        <f>SUM(L16:L19)</f>
        <v>10699.15451929508</v>
      </c>
      <c r="N16" s="120"/>
    </row>
    <row r="17" spans="2:14" x14ac:dyDescent="0.25">
      <c r="B17" s="133"/>
      <c r="C17" s="57">
        <v>2</v>
      </c>
      <c r="D17" s="38">
        <f>'I _ Tj _I_a_PE_ETP'!$S$9/4</f>
        <v>25.764403573834144</v>
      </c>
      <c r="E17" s="23">
        <v>1</v>
      </c>
      <c r="F17" s="39">
        <f t="shared" si="1"/>
        <v>25.764403573834144</v>
      </c>
      <c r="G17" s="38">
        <f>'I _ Tj _I_a_PE_ETP'!$Q$9/4</f>
        <v>4.82</v>
      </c>
      <c r="H17" s="40">
        <f>IF(H16+G17-F17&gt;'I _ Tj _I_a_PE_ETP'!$H$22,'I _ Tj _I_a_PE_ETP'!$H$22,H16+G17-F17)</f>
        <v>-20.772100369134684</v>
      </c>
      <c r="I17" s="40">
        <f>IF(K16+I16+G16-F16&gt;'I _ Tj _I_a_PE_ETP'!$H$22,'I _ Tj _I_a_PE_ETP'!$H$22,IF(K16+I16+G16-F16&lt;0,0,K16+I16+G16-F16))</f>
        <v>0.17230320469946037</v>
      </c>
      <c r="J17" s="41" t="str">
        <f>IF(I17&lt;0.2*'I _ Tj _I_a_PE_ETP'!$H$22,"APPORT EN EAU NECESSAIRE","-")</f>
        <v>APPORT EN EAU NECESSAIRE</v>
      </c>
      <c r="K17" s="40">
        <f>IF(I17&lt;0.2*'I _ Tj _I_a_PE_ETP'!$H$22,'I _ Tj _I_a_PE_ETP'!$H$22-'BESOIN EN EAU_MAÏS'!I17,0)</f>
        <v>71.32769679530054</v>
      </c>
      <c r="L17" s="42">
        <f t="shared" si="0"/>
        <v>10699.15451929508</v>
      </c>
      <c r="M17" s="124"/>
      <c r="N17" s="120"/>
    </row>
    <row r="18" spans="2:14" x14ac:dyDescent="0.25">
      <c r="B18" s="133"/>
      <c r="C18" s="57">
        <v>3</v>
      </c>
      <c r="D18" s="38">
        <f>'I _ Tj _I_a_PE_ETP'!$S$9/4</f>
        <v>25.764403573834144</v>
      </c>
      <c r="E18" s="23">
        <v>1</v>
      </c>
      <c r="F18" s="39">
        <f t="shared" si="1"/>
        <v>25.764403573834144</v>
      </c>
      <c r="G18" s="38">
        <f>'I _ Tj _I_a_PE_ETP'!$Q$9/4</f>
        <v>4.82</v>
      </c>
      <c r="H18" s="40">
        <f>IF(H17+G18-F18&gt;'I _ Tj _I_a_PE_ETP'!$H$22,'I _ Tj _I_a_PE_ETP'!$H$22,H17+G18-F18)</f>
        <v>-41.716503942968828</v>
      </c>
      <c r="I18" s="40">
        <f>IF(K17+I17+G17-F17&gt;'I _ Tj _I_a_PE_ETP'!$H$22,'I _ Tj _I_a_PE_ETP'!$H$22,IF(K17+I17+G17-F17&lt;0,0,K17+I17+G17-F17))</f>
        <v>50.555596426165849</v>
      </c>
      <c r="J18" s="41" t="str">
        <f>IF(I18&lt;0.2*'I _ Tj _I_a_PE_ETP'!$H$22,"APPORT EN EAU NECESSAIRE","-")</f>
        <v>-</v>
      </c>
      <c r="K18" s="40">
        <f>IF(I18&lt;0.2*'I _ Tj _I_a_PE_ETP'!$H$22,'I _ Tj _I_a_PE_ETP'!$H$22-'BESOIN EN EAU_MAÏS'!I18,0)</f>
        <v>0</v>
      </c>
      <c r="L18" s="42">
        <f t="shared" si="0"/>
        <v>0</v>
      </c>
      <c r="M18" s="124"/>
      <c r="N18" s="120"/>
    </row>
    <row r="19" spans="2:14" x14ac:dyDescent="0.25">
      <c r="B19" s="133"/>
      <c r="C19" s="57">
        <v>4</v>
      </c>
      <c r="D19" s="38">
        <f>'I _ Tj _I_a_PE_ETP'!$S$9/4</f>
        <v>25.764403573834144</v>
      </c>
      <c r="E19" s="23">
        <v>0.8</v>
      </c>
      <c r="F19" s="39">
        <f t="shared" si="1"/>
        <v>20.611522859067318</v>
      </c>
      <c r="G19" s="38">
        <f>'I _ Tj _I_a_PE_ETP'!$Q$9/4</f>
        <v>4.82</v>
      </c>
      <c r="H19" s="40">
        <f>IF(H18+G19-F19&gt;'I _ Tj _I_a_PE_ETP'!$H$22,'I _ Tj _I_a_PE_ETP'!$H$22,H18+G19-F19)</f>
        <v>-57.508026802036142</v>
      </c>
      <c r="I19" s="40">
        <f>IF(K18+I18+G18-F18&gt;'I _ Tj _I_a_PE_ETP'!$H$22,'I _ Tj _I_a_PE_ETP'!$H$22,IF(K18+I18+G18-F18&lt;0,0,K18+I18+G18-F18))</f>
        <v>29.611192852331705</v>
      </c>
      <c r="J19" s="41" t="str">
        <f>IF(I19&lt;0.2*'I _ Tj _I_a_PE_ETP'!$H$22,"APPORT EN EAU NECESSAIRE","-")</f>
        <v>-</v>
      </c>
      <c r="K19" s="40">
        <f>IF(I19&lt;0.2*'I _ Tj _I_a_PE_ETP'!$H$22,'I _ Tj _I_a_PE_ETP'!$H$22-'BESOIN EN EAU_MAÏS'!I19,0)</f>
        <v>0</v>
      </c>
      <c r="L19" s="42">
        <f t="shared" si="0"/>
        <v>0</v>
      </c>
      <c r="M19" s="125"/>
      <c r="N19" s="120"/>
    </row>
    <row r="20" spans="2:14" x14ac:dyDescent="0.25">
      <c r="B20" s="133" t="s">
        <v>3</v>
      </c>
      <c r="C20" s="57">
        <v>1</v>
      </c>
      <c r="D20" s="38">
        <f>'I _ Tj _I_a_PE_ETP'!$S$10/4</f>
        <v>29.467442464033443</v>
      </c>
      <c r="E20" s="23">
        <v>1</v>
      </c>
      <c r="F20" s="39">
        <f t="shared" si="1"/>
        <v>29.467442464033443</v>
      </c>
      <c r="G20" s="38">
        <f>'I _ Tj _I_a_PE_ETP'!$Q$10/4</f>
        <v>5.65</v>
      </c>
      <c r="H20" s="40">
        <f>IF(H19+G20-F20&gt;'I _ Tj _I_a_PE_ETP'!$H$22,'I _ Tj _I_a_PE_ETP'!$H$22,H19+G20-F20)</f>
        <v>-81.325469266069589</v>
      </c>
      <c r="I20" s="40">
        <f>IF(K19+I19+G19-F19&gt;'I _ Tj _I_a_PE_ETP'!$H$22,'I _ Tj _I_a_PE_ETP'!$H$22,IF(K19+I19+G19-F19&lt;0,0,K19+I19+G19-F19))</f>
        <v>13.819669993264387</v>
      </c>
      <c r="J20" s="41" t="str">
        <f>IF(I20&lt;0.2*'I _ Tj _I_a_PE_ETP'!$H$22,"APPORT EN EAU NECESSAIRE","-")</f>
        <v>APPORT EN EAU NECESSAIRE</v>
      </c>
      <c r="K20" s="40">
        <f>IF(I20&lt;0.2*'I _ Tj _I_a_PE_ETP'!$H$22,'I _ Tj _I_a_PE_ETP'!$H$22-'BESOIN EN EAU_MAÏS'!I20,0)</f>
        <v>57.680330006735616</v>
      </c>
      <c r="L20" s="42">
        <f t="shared" si="0"/>
        <v>8652.0495010103423</v>
      </c>
      <c r="M20" s="123">
        <f>SUM(L20:L23)</f>
        <v>19369.898609825388</v>
      </c>
      <c r="N20" s="120"/>
    </row>
    <row r="21" spans="2:14" x14ac:dyDescent="0.25">
      <c r="B21" s="133"/>
      <c r="C21" s="57">
        <v>2</v>
      </c>
      <c r="D21" s="38">
        <f>'I _ Tj _I_a_PE_ETP'!$S$10/4</f>
        <v>29.467442464033443</v>
      </c>
      <c r="E21" s="23">
        <v>1</v>
      </c>
      <c r="F21" s="39">
        <f t="shared" si="1"/>
        <v>29.467442464033443</v>
      </c>
      <c r="G21" s="38">
        <f>'I _ Tj _I_a_PE_ETP'!$Q$10/4</f>
        <v>5.65</v>
      </c>
      <c r="H21" s="40">
        <f>IF(H20+G21-F21&gt;'I _ Tj _I_a_PE_ETP'!$H$22,'I _ Tj _I_a_PE_ETP'!$H$22,H20+G21-F21)</f>
        <v>-105.14291173010302</v>
      </c>
      <c r="I21" s="40">
        <f>IF(K20+I20+G20-F20&gt;'I _ Tj _I_a_PE_ETP'!$H$22,'I _ Tj _I_a_PE_ETP'!$H$22,IF(K20+I20+G20-F20&lt;0,0,K20+I20+G20-F20))</f>
        <v>47.682557535966566</v>
      </c>
      <c r="J21" s="41" t="str">
        <f>IF(I21&lt;0.2*'I _ Tj _I_a_PE_ETP'!$H$22,"APPORT EN EAU NECESSAIRE","-")</f>
        <v>-</v>
      </c>
      <c r="K21" s="40">
        <f>IF(I21&lt;0.2*'I _ Tj _I_a_PE_ETP'!$H$22,'I _ Tj _I_a_PE_ETP'!$H$22-'BESOIN EN EAU_MAÏS'!I21,0)</f>
        <v>0</v>
      </c>
      <c r="L21" s="42">
        <f t="shared" si="0"/>
        <v>0</v>
      </c>
      <c r="M21" s="124"/>
      <c r="N21" s="120"/>
    </row>
    <row r="22" spans="2:14" x14ac:dyDescent="0.25">
      <c r="B22" s="133"/>
      <c r="C22" s="57">
        <v>3</v>
      </c>
      <c r="D22" s="38">
        <f>'I _ Tj _I_a_PE_ETP'!$S$10/4</f>
        <v>29.467442464033443</v>
      </c>
      <c r="E22" s="23">
        <v>1</v>
      </c>
      <c r="F22" s="39">
        <f t="shared" si="1"/>
        <v>29.467442464033443</v>
      </c>
      <c r="G22" s="38">
        <f>'I _ Tj _I_a_PE_ETP'!$Q$10/4</f>
        <v>5.65</v>
      </c>
      <c r="H22" s="40">
        <f>IF(H21+G22-F22&gt;'I _ Tj _I_a_PE_ETP'!$H$22,'I _ Tj _I_a_PE_ETP'!$H$22,H21+G22-F22)</f>
        <v>-128.96035419413647</v>
      </c>
      <c r="I22" s="40">
        <f>IF(K21+I21+G21-F21&gt;'I _ Tj _I_a_PE_ETP'!$H$22,'I _ Tj _I_a_PE_ETP'!$H$22,IF(K21+I21+G21-F21&lt;0,0,K21+I21+G21-F21))</f>
        <v>23.865115071933122</v>
      </c>
      <c r="J22" s="41" t="str">
        <f>IF(I22&lt;0.2*'I _ Tj _I_a_PE_ETP'!$H$22,"APPORT EN EAU NECESSAIRE","-")</f>
        <v>-</v>
      </c>
      <c r="K22" s="40">
        <f>IF(I22&lt;0.2*'I _ Tj _I_a_PE_ETP'!$H$22,'I _ Tj _I_a_PE_ETP'!$H$22-'BESOIN EN EAU_MAÏS'!I22,0)</f>
        <v>0</v>
      </c>
      <c r="L22" s="42">
        <f t="shared" si="0"/>
        <v>0</v>
      </c>
      <c r="M22" s="124"/>
      <c r="N22" s="120"/>
    </row>
    <row r="23" spans="2:14" x14ac:dyDescent="0.25">
      <c r="B23" s="133"/>
      <c r="C23" s="57">
        <v>4</v>
      </c>
      <c r="D23" s="38">
        <f>'I _ Tj _I_a_PE_ETP'!$S$10/4</f>
        <v>29.467442464033443</v>
      </c>
      <c r="E23" s="23">
        <v>1.1000000000000001</v>
      </c>
      <c r="F23" s="39">
        <f t="shared" si="1"/>
        <v>32.414186710436788</v>
      </c>
      <c r="G23" s="38">
        <f>'I _ Tj _I_a_PE_ETP'!$Q$10/4</f>
        <v>5.65</v>
      </c>
      <c r="H23" s="40">
        <f>IF(H22+G23-F23&gt;'I _ Tj _I_a_PE_ETP'!$H$22,'I _ Tj _I_a_PE_ETP'!$H$22,H22+G23-F23)</f>
        <v>-155.72454090457325</v>
      </c>
      <c r="I23" s="40">
        <f>IF(K22+I22+G22-F22&gt;'I _ Tj _I_a_PE_ETP'!$H$22,'I _ Tj _I_a_PE_ETP'!$H$22,IF(K22+I22+G22-F22&lt;0,0,K22+I22+G22-F22))</f>
        <v>4.7672607899681196E-2</v>
      </c>
      <c r="J23" s="41" t="str">
        <f>IF(I23&lt;0.2*'I _ Tj _I_a_PE_ETP'!$H$22,"APPORT EN EAU NECESSAIRE","-")</f>
        <v>APPORT EN EAU NECESSAIRE</v>
      </c>
      <c r="K23" s="40">
        <f>IF(I23&lt;0.2*'I _ Tj _I_a_PE_ETP'!$H$22,'I _ Tj _I_a_PE_ETP'!$H$22-'BESOIN EN EAU_MAÏS'!I23,0)</f>
        <v>71.452327392100315</v>
      </c>
      <c r="L23" s="42">
        <f t="shared" si="0"/>
        <v>10717.849108815046</v>
      </c>
      <c r="M23" s="125"/>
      <c r="N23" s="120"/>
    </row>
    <row r="24" spans="2:14" x14ac:dyDescent="0.25">
      <c r="B24" s="133" t="s">
        <v>4</v>
      </c>
      <c r="C24" s="57">
        <v>1</v>
      </c>
      <c r="D24" s="38">
        <f>'I _ Tj _I_a_PE_ETP'!$S$11/4</f>
        <v>26.854251440593256</v>
      </c>
      <c r="E24" s="23">
        <v>1.1000000000000001</v>
      </c>
      <c r="F24" s="39">
        <f t="shared" si="1"/>
        <v>29.539676584652582</v>
      </c>
      <c r="G24" s="38">
        <f>'I _ Tj _I_a_PE_ETP'!$Q$11/4</f>
        <v>4.3</v>
      </c>
      <c r="H24" s="40">
        <f>IF(H23+G24-F24&gt;'I _ Tj _I_a_PE_ETP'!$H$22,'I _ Tj _I_a_PE_ETP'!$H$22,H23+G24-F24)</f>
        <v>-180.9642174892258</v>
      </c>
      <c r="I24" s="40">
        <f>IF(K23+I23+G23-F23&gt;'I _ Tj _I_a_PE_ETP'!$H$22,'I _ Tj _I_a_PE_ETP'!$H$22,IF(K23+I23+G23-F23&lt;0,0,K23+I23+G23-F23))</f>
        <v>44.735813289563218</v>
      </c>
      <c r="J24" s="41" t="str">
        <f>IF(I24&lt;0.2*'I _ Tj _I_a_PE_ETP'!$H$22,"APPORT EN EAU NECESSAIRE","-")</f>
        <v>-</v>
      </c>
      <c r="K24" s="40">
        <f>IF(I24&lt;0.2*'I _ Tj _I_a_PE_ETP'!$H$22,'I _ Tj _I_a_PE_ETP'!$H$22-'BESOIN EN EAU_MAÏS'!I24,0)</f>
        <v>0</v>
      </c>
      <c r="L24" s="42">
        <f>IF(E24=0,0,K24*$L$1*10000/1000)</f>
        <v>0</v>
      </c>
      <c r="M24" s="123">
        <f>SUM(L24:L27)</f>
        <v>10725</v>
      </c>
      <c r="N24" s="120"/>
    </row>
    <row r="25" spans="2:14" x14ac:dyDescent="0.25">
      <c r="B25" s="133"/>
      <c r="C25" s="57">
        <v>2</v>
      </c>
      <c r="D25" s="38">
        <f>'I _ Tj _I_a_PE_ETP'!$S$11/4</f>
        <v>26.854251440593256</v>
      </c>
      <c r="E25" s="23">
        <v>1.1000000000000001</v>
      </c>
      <c r="F25" s="39">
        <f t="shared" si="1"/>
        <v>29.539676584652582</v>
      </c>
      <c r="G25" s="38">
        <f>'I _ Tj _I_a_PE_ETP'!$Q$11/4</f>
        <v>4.3</v>
      </c>
      <c r="H25" s="40">
        <f>IF(H24+G25-F25&gt;'I _ Tj _I_a_PE_ETP'!$H$22,'I _ Tj _I_a_PE_ETP'!$H$22,H24+G25-F25)</f>
        <v>-206.20389407387836</v>
      </c>
      <c r="I25" s="40">
        <f>IF(K24+I24+G24-F24&gt;'I _ Tj _I_a_PE_ETP'!$H$22,'I _ Tj _I_a_PE_ETP'!$H$22,IF(K24+I24+G24-F24&lt;0,0,K24+I24+G24-F24))</f>
        <v>19.496136704910633</v>
      </c>
      <c r="J25" s="41" t="str">
        <f>IF(I25&lt;0.2*'I _ Tj _I_a_PE_ETP'!$H$22,"APPORT EN EAU NECESSAIRE","-")</f>
        <v>-</v>
      </c>
      <c r="K25" s="40">
        <f>IF(I25&lt;0.2*'I _ Tj _I_a_PE_ETP'!$H$22,'I _ Tj _I_a_PE_ETP'!$H$22-'BESOIN EN EAU_MAÏS'!I25,0)</f>
        <v>0</v>
      </c>
      <c r="L25" s="42">
        <f t="shared" ref="L25:L35" si="2">IF(E25=0,0,K25*$L$1*10000/1000)</f>
        <v>0</v>
      </c>
      <c r="M25" s="124"/>
      <c r="N25" s="120"/>
    </row>
    <row r="26" spans="2:14" x14ac:dyDescent="0.25">
      <c r="B26" s="133"/>
      <c r="C26" s="57">
        <v>3</v>
      </c>
      <c r="D26" s="38">
        <f>'I _ Tj _I_a_PE_ETP'!$S$11/4</f>
        <v>26.854251440593256</v>
      </c>
      <c r="E26" s="23">
        <v>1</v>
      </c>
      <c r="F26" s="39">
        <f t="shared" si="1"/>
        <v>26.854251440593256</v>
      </c>
      <c r="G26" s="38">
        <f>'I _ Tj _I_a_PE_ETP'!$Q$11/4</f>
        <v>4.3</v>
      </c>
      <c r="H26" s="40">
        <f>IF(H25+G26-F26&gt;'I _ Tj _I_a_PE_ETP'!$H$22,'I _ Tj _I_a_PE_ETP'!$H$22,H25+G26-F26)</f>
        <v>-228.75814551447161</v>
      </c>
      <c r="I26" s="40">
        <f>IF(K25+I25+G25-F25&gt;'I _ Tj _I_a_PE_ETP'!$H$22,'I _ Tj _I_a_PE_ETP'!$H$22,IF(K25+I25+G25-F25&lt;0,0,K25+I25+G25-F25))</f>
        <v>0</v>
      </c>
      <c r="J26" s="41" t="str">
        <f>IF(I26&lt;0.2*'I _ Tj _I_a_PE_ETP'!$H$22,"APPORT EN EAU NECESSAIRE","-")</f>
        <v>APPORT EN EAU NECESSAIRE</v>
      </c>
      <c r="K26" s="40">
        <f>IF(I26&lt;0.2*'I _ Tj _I_a_PE_ETP'!$H$22,'I _ Tj _I_a_PE_ETP'!$H$22-'BESOIN EN EAU_MAÏS'!I26,0)</f>
        <v>71.5</v>
      </c>
      <c r="L26" s="42">
        <f t="shared" si="2"/>
        <v>10725</v>
      </c>
      <c r="M26" s="124"/>
      <c r="N26" s="120"/>
    </row>
    <row r="27" spans="2:14" x14ac:dyDescent="0.25">
      <c r="B27" s="133"/>
      <c r="C27" s="57">
        <v>4</v>
      </c>
      <c r="D27" s="38">
        <f>'I _ Tj _I_a_PE_ETP'!$S$11/4</f>
        <v>26.854251440593256</v>
      </c>
      <c r="E27" s="23">
        <v>1</v>
      </c>
      <c r="F27" s="39">
        <f t="shared" si="1"/>
        <v>26.854251440593256</v>
      </c>
      <c r="G27" s="38">
        <f>'I _ Tj _I_a_PE_ETP'!$Q$11/4</f>
        <v>4.3</v>
      </c>
      <c r="H27" s="40">
        <f>IF(H26+G27-F27&gt;'I _ Tj _I_a_PE_ETP'!$H$22,'I _ Tj _I_a_PE_ETP'!$H$22,H26+G27-F27)</f>
        <v>-251.31239695506486</v>
      </c>
      <c r="I27" s="40">
        <f>IF(K26+I26+G26-F26&gt;'I _ Tj _I_a_PE_ETP'!$H$22,'I _ Tj _I_a_PE_ETP'!$H$22,IF(K26+I26+G26-F26&lt;0,0,K26+I26+G26-F26))</f>
        <v>48.945748559406738</v>
      </c>
      <c r="J27" s="41" t="str">
        <f>IF(I27&lt;0.2*'I _ Tj _I_a_PE_ETP'!$H$22,"APPORT EN EAU NECESSAIRE","-")</f>
        <v>-</v>
      </c>
      <c r="K27" s="40">
        <f>IF(I27&lt;0.2*'I _ Tj _I_a_PE_ETP'!$H$22,'I _ Tj _I_a_PE_ETP'!$H$22-'BESOIN EN EAU_MAÏS'!I27,0)</f>
        <v>0</v>
      </c>
      <c r="L27" s="42">
        <f t="shared" si="2"/>
        <v>0</v>
      </c>
      <c r="M27" s="125"/>
      <c r="N27" s="120"/>
    </row>
    <row r="28" spans="2:14" x14ac:dyDescent="0.25">
      <c r="B28" s="133" t="s">
        <v>5</v>
      </c>
      <c r="C28" s="57">
        <v>1</v>
      </c>
      <c r="D28" s="38">
        <f>'I _ Tj _I_a_PE_ETP'!$S$12/4</f>
        <v>19.015618762599026</v>
      </c>
      <c r="E28" s="23">
        <v>0.9</v>
      </c>
      <c r="F28" s="39">
        <f t="shared" si="1"/>
        <v>17.114056886339124</v>
      </c>
      <c r="G28" s="38">
        <f>'I _ Tj _I_a_PE_ETP'!$Q$12/4</f>
        <v>4.6900000000000004</v>
      </c>
      <c r="H28" s="40">
        <f>IF(H27+G28-F28&gt;'I _ Tj _I_a_PE_ETP'!$H$22,'I _ Tj _I_a_PE_ETP'!$H$22,H27+G28-F28)</f>
        <v>-263.736453841404</v>
      </c>
      <c r="I28" s="40">
        <f>IF(K27+I27+G27-F27&gt;'I _ Tj _I_a_PE_ETP'!$H$22,'I _ Tj _I_a_PE_ETP'!$H$22,IF(K27+I27+G27-F27&lt;0,0,K27+I27+G27-F27))</f>
        <v>26.391497118813479</v>
      </c>
      <c r="J28" s="41" t="str">
        <f>IF(I28&lt;0.2*'I _ Tj _I_a_PE_ETP'!$H$22,"APPORT EN EAU NECESSAIRE","-")</f>
        <v>-</v>
      </c>
      <c r="K28" s="40">
        <f>IF(I28&lt;0.2*'I _ Tj _I_a_PE_ETP'!$H$22,'I _ Tj _I_a_PE_ETP'!$H$22-'BESOIN EN EAU_MAÏS'!I28,0)</f>
        <v>0</v>
      </c>
      <c r="L28" s="42">
        <f t="shared" si="2"/>
        <v>0</v>
      </c>
      <c r="M28" s="123">
        <f>SUM(L28:L31)</f>
        <v>8629.8839651288472</v>
      </c>
      <c r="N28" s="120"/>
    </row>
    <row r="29" spans="2:14" x14ac:dyDescent="0.25">
      <c r="B29" s="133"/>
      <c r="C29" s="57">
        <v>2</v>
      </c>
      <c r="D29" s="38">
        <f>'I _ Tj _I_a_PE_ETP'!$S$12/4</f>
        <v>19.015618762599026</v>
      </c>
      <c r="E29" s="23">
        <v>0.7</v>
      </c>
      <c r="F29" s="39">
        <f t="shared" si="1"/>
        <v>13.310933133819317</v>
      </c>
      <c r="G29" s="38">
        <f>'I _ Tj _I_a_PE_ETP'!$Q$12/4</f>
        <v>4.6900000000000004</v>
      </c>
      <c r="H29" s="40">
        <f>IF(H28+G29-F29&gt;'I _ Tj _I_a_PE_ETP'!$H$22,'I _ Tj _I_a_PE_ETP'!$H$22,H28+G29-F29)</f>
        <v>-272.35738697522333</v>
      </c>
      <c r="I29" s="40">
        <f>IF(K28+I28+G28-F28&gt;'I _ Tj _I_a_PE_ETP'!$H$22,'I _ Tj _I_a_PE_ETP'!$H$22,IF(K28+I28+G28-F28&lt;0,0,K28+I28+G28-F28))</f>
        <v>13.967440232474356</v>
      </c>
      <c r="J29" s="41" t="str">
        <f>IF(I29&lt;0.2*'I _ Tj _I_a_PE_ETP'!$H$22,"APPORT EN EAU NECESSAIRE","-")</f>
        <v>APPORT EN EAU NECESSAIRE</v>
      </c>
      <c r="K29" s="40">
        <f>IF(I29&lt;0.2*'I _ Tj _I_a_PE_ETP'!$H$22,'I _ Tj _I_a_PE_ETP'!$H$22-'BESOIN EN EAU_MAÏS'!I29,0)</f>
        <v>57.53255976752564</v>
      </c>
      <c r="L29" s="42">
        <f t="shared" si="2"/>
        <v>8629.8839651288472</v>
      </c>
      <c r="M29" s="124"/>
      <c r="N29" s="120"/>
    </row>
    <row r="30" spans="2:14" x14ac:dyDescent="0.25">
      <c r="B30" s="133"/>
      <c r="C30" s="57">
        <v>3</v>
      </c>
      <c r="D30" s="38">
        <f>'I _ Tj _I_a_PE_ETP'!$S$12/4</f>
        <v>19.015618762599026</v>
      </c>
      <c r="E30" s="23">
        <v>0.5</v>
      </c>
      <c r="F30" s="39">
        <f t="shared" si="1"/>
        <v>9.5078093812995128</v>
      </c>
      <c r="G30" s="38">
        <f>'I _ Tj _I_a_PE_ETP'!$Q$12/4</f>
        <v>4.6900000000000004</v>
      </c>
      <c r="H30" s="40">
        <f>IF(H29+G30-F30&gt;'I _ Tj _I_a_PE_ETP'!$H$22,'I _ Tj _I_a_PE_ETP'!$H$22,H29+G30-F30)</f>
        <v>-277.17519635652286</v>
      </c>
      <c r="I30" s="40">
        <f>IF(K29+I29+G29-F29&gt;'I _ Tj _I_a_PE_ETP'!$H$22,'I _ Tj _I_a_PE_ETP'!$H$22,IF(K29+I29+G29-F29&lt;0,0,K29+I29+G29-F29))</f>
        <v>62.879066866180679</v>
      </c>
      <c r="J30" s="41" t="str">
        <f>IF(I30&lt;0.2*'I _ Tj _I_a_PE_ETP'!$H$22,"APPORT EN EAU NECESSAIRE","-")</f>
        <v>-</v>
      </c>
      <c r="K30" s="40">
        <f>IF(I30&lt;0.2*'I _ Tj _I_a_PE_ETP'!$H$22,'I _ Tj _I_a_PE_ETP'!$H$22-'BESOIN EN EAU_MAÏS'!I30,0)</f>
        <v>0</v>
      </c>
      <c r="L30" s="42">
        <f t="shared" si="2"/>
        <v>0</v>
      </c>
      <c r="M30" s="124"/>
      <c r="N30" s="120"/>
    </row>
    <row r="31" spans="2:14" x14ac:dyDescent="0.25">
      <c r="B31" s="133"/>
      <c r="C31" s="57">
        <v>4</v>
      </c>
      <c r="D31" s="38">
        <f>'I _ Tj _I_a_PE_ETP'!$S$12/4</f>
        <v>19.015618762599026</v>
      </c>
      <c r="E31" s="23">
        <v>0.5</v>
      </c>
      <c r="F31" s="39">
        <f t="shared" si="1"/>
        <v>9.5078093812995128</v>
      </c>
      <c r="G31" s="38">
        <f>'I _ Tj _I_a_PE_ETP'!$Q$12/4</f>
        <v>4.6900000000000004</v>
      </c>
      <c r="H31" s="40">
        <f>IF(H30+G31-F31&gt;'I _ Tj _I_a_PE_ETP'!$H$22,'I _ Tj _I_a_PE_ETP'!$H$22,H30+G31-F31)</f>
        <v>-281.99300573782239</v>
      </c>
      <c r="I31" s="40">
        <f>IF(K30+I30+G30-F30&gt;'I _ Tj _I_a_PE_ETP'!$H$22,'I _ Tj _I_a_PE_ETP'!$H$22,IF(K30+I30+G30-F30&lt;0,0,K30+I30+G30-F30))</f>
        <v>58.061257484881168</v>
      </c>
      <c r="J31" s="41" t="str">
        <f>IF(I31&lt;0.2*'I _ Tj _I_a_PE_ETP'!$H$22,"APPORT EN EAU NECESSAIRE","-")</f>
        <v>-</v>
      </c>
      <c r="K31" s="40">
        <f>IF(I31&lt;0.2*'I _ Tj _I_a_PE_ETP'!$H$22,'I _ Tj _I_a_PE_ETP'!$H$22-'BESOIN EN EAU_MAÏS'!I31,0)</f>
        <v>0</v>
      </c>
      <c r="L31" s="42">
        <f t="shared" si="2"/>
        <v>0</v>
      </c>
      <c r="M31" s="125"/>
      <c r="N31" s="120"/>
    </row>
    <row r="32" spans="2:14" x14ac:dyDescent="0.25">
      <c r="B32" s="126" t="s">
        <v>6</v>
      </c>
      <c r="C32" s="57">
        <v>1</v>
      </c>
      <c r="D32" s="38">
        <f>'I _ Tj _I_a_PE_ETP'!$S$13/4</f>
        <v>11.801895099835116</v>
      </c>
      <c r="E32" s="22">
        <v>0</v>
      </c>
      <c r="F32" s="39">
        <f t="shared" si="1"/>
        <v>0</v>
      </c>
      <c r="G32" s="38">
        <f>'I _ Tj _I_a_PE_ETP'!$Q$13/4</f>
        <v>6.23</v>
      </c>
      <c r="H32" s="40">
        <f>IF(H31+G32-F32&gt;'I _ Tj _I_a_PE_ETP'!$H$22,'I _ Tj _I_a_PE_ETP'!$H$22,H31+G32-F32)</f>
        <v>-275.76300573782237</v>
      </c>
      <c r="I32" s="40">
        <f>IF(K31+I31+G31-F31&gt;'I _ Tj _I_a_PE_ETP'!$H$22,'I _ Tj _I_a_PE_ETP'!$H$22,IF(K31+I31+G31-F31&lt;0,0,K31+I31+G31-F31))</f>
        <v>53.243448103581656</v>
      </c>
      <c r="J32" s="41" t="str">
        <f>IF(I32&lt;0.2*'I _ Tj _I_a_PE_ETP'!$H$22,"APPORT EN EAU NECESSAIRE","-")</f>
        <v>-</v>
      </c>
      <c r="K32" s="40">
        <f>IF(I32&lt;0.2*'I _ Tj _I_a_PE_ETP'!$H$22,'I _ Tj _I_a_PE_ETP'!$H$22-'BESOIN EN EAU_MAÏS'!I32,0)</f>
        <v>0</v>
      </c>
      <c r="L32" s="42">
        <f t="shared" si="2"/>
        <v>0</v>
      </c>
      <c r="M32" s="123">
        <f>SUM(L32:L35)</f>
        <v>0</v>
      </c>
      <c r="N32" s="120"/>
    </row>
    <row r="33" spans="2:14" x14ac:dyDescent="0.25">
      <c r="B33" s="127"/>
      <c r="C33" s="57">
        <v>2</v>
      </c>
      <c r="D33" s="38">
        <f>'I _ Tj _I_a_PE_ETP'!$S$13/4</f>
        <v>11.801895099835116</v>
      </c>
      <c r="E33" s="22">
        <v>0</v>
      </c>
      <c r="F33" s="39">
        <f t="shared" si="1"/>
        <v>0</v>
      </c>
      <c r="G33" s="38">
        <f>'I _ Tj _I_a_PE_ETP'!$Q$13/4</f>
        <v>6.23</v>
      </c>
      <c r="H33" s="40">
        <f>IF(H32+G33-F33&gt;'I _ Tj _I_a_PE_ETP'!$H$22,'I _ Tj _I_a_PE_ETP'!$H$22,H32+G33-F33)</f>
        <v>-269.53300573782235</v>
      </c>
      <c r="I33" s="40">
        <f>IF(K32+I32+G32-F32&gt;'I _ Tj _I_a_PE_ETP'!$H$22,'I _ Tj _I_a_PE_ETP'!$H$22,IF(K32+I32+G32-F32&lt;0,0,K32+I32+G32-F32))</f>
        <v>59.47344810358166</v>
      </c>
      <c r="J33" s="41" t="str">
        <f>IF(I33&lt;0.2*'I _ Tj _I_a_PE_ETP'!$H$22,"APPORT EN EAU NECESSAIRE","-")</f>
        <v>-</v>
      </c>
      <c r="K33" s="40">
        <f>IF(I33&lt;0.2*'I _ Tj _I_a_PE_ETP'!$H$22,'I _ Tj _I_a_PE_ETP'!$H$22-'BESOIN EN EAU_MAÏS'!I33,0)</f>
        <v>0</v>
      </c>
      <c r="L33" s="42">
        <f t="shared" si="2"/>
        <v>0</v>
      </c>
      <c r="M33" s="124"/>
      <c r="N33" s="120"/>
    </row>
    <row r="34" spans="2:14" x14ac:dyDescent="0.25">
      <c r="B34" s="127"/>
      <c r="C34" s="57">
        <v>3</v>
      </c>
      <c r="D34" s="38">
        <f>'I _ Tj _I_a_PE_ETP'!$S$13/4</f>
        <v>11.801895099835116</v>
      </c>
      <c r="E34" s="22">
        <v>0</v>
      </c>
      <c r="F34" s="39">
        <f t="shared" si="1"/>
        <v>0</v>
      </c>
      <c r="G34" s="38">
        <f>'I _ Tj _I_a_PE_ETP'!$Q$13/4</f>
        <v>6.23</v>
      </c>
      <c r="H34" s="40">
        <f>IF(H33+G34-F34&gt;'I _ Tj _I_a_PE_ETP'!$H$22,'I _ Tj _I_a_PE_ETP'!$H$22,H33+G34-F34)</f>
        <v>-263.30300573782233</v>
      </c>
      <c r="I34" s="40">
        <f>IF(K33+I33+G33-F33&gt;'I _ Tj _I_a_PE_ETP'!$H$22,'I _ Tj _I_a_PE_ETP'!$H$22,IF(K33+I33+G33-F33&lt;0,0,K33+I33+G33-F33))</f>
        <v>65.703448103581664</v>
      </c>
      <c r="J34" s="41" t="str">
        <f>IF(I34&lt;0.2*'I _ Tj _I_a_PE_ETP'!$H$22,"APPORT EN EAU NECESSAIRE","-")</f>
        <v>-</v>
      </c>
      <c r="K34" s="40">
        <f>IF(I34&lt;0.2*'I _ Tj _I_a_PE_ETP'!$H$22,'I _ Tj _I_a_PE_ETP'!$H$22-'BESOIN EN EAU_MAÏS'!I34,0)</f>
        <v>0</v>
      </c>
      <c r="L34" s="42">
        <f t="shared" si="2"/>
        <v>0</v>
      </c>
      <c r="M34" s="124"/>
      <c r="N34" s="120"/>
    </row>
    <row r="35" spans="2:14" x14ac:dyDescent="0.25">
      <c r="B35" s="128"/>
      <c r="C35" s="57">
        <v>4</v>
      </c>
      <c r="D35" s="38">
        <f>'I _ Tj _I_a_PE_ETP'!$S$13/4</f>
        <v>11.801895099835116</v>
      </c>
      <c r="E35" s="22">
        <v>0</v>
      </c>
      <c r="F35" s="39">
        <f t="shared" si="1"/>
        <v>0</v>
      </c>
      <c r="G35" s="38">
        <f>'I _ Tj _I_a_PE_ETP'!$Q$13/4</f>
        <v>6.23</v>
      </c>
      <c r="H35" s="40">
        <f>IF(H34+G35-F35&gt;'I _ Tj _I_a_PE_ETP'!$H$22,'I _ Tj _I_a_PE_ETP'!$H$22,H34+G35-F35)</f>
        <v>-257.07300573782231</v>
      </c>
      <c r="I35" s="40">
        <f>IF(K34+I34+G34-F34&gt;'I _ Tj _I_a_PE_ETP'!$H$22,'I _ Tj _I_a_PE_ETP'!$H$22,IF(K34+I34+G34-F34&lt;0,0,K34+I34+G34-F34))</f>
        <v>71.5</v>
      </c>
      <c r="J35" s="41" t="str">
        <f>IF(I35&lt;0.2*'I _ Tj _I_a_PE_ETP'!$H$22,"APPORT EN EAU NECESSAIRE","-")</f>
        <v>-</v>
      </c>
      <c r="K35" s="40">
        <f>IF(I35&lt;0.2*'I _ Tj _I_a_PE_ETP'!$H$22,'I _ Tj _I_a_PE_ETP'!$H$22-'BESOIN EN EAU_MAÏS'!I35,0)</f>
        <v>0</v>
      </c>
      <c r="L35" s="42">
        <f t="shared" si="2"/>
        <v>0</v>
      </c>
      <c r="M35" s="125"/>
      <c r="N35" s="121"/>
    </row>
  </sheetData>
  <mergeCells count="18">
    <mergeCell ref="N4:N35"/>
    <mergeCell ref="B8:B11"/>
    <mergeCell ref="M8:M11"/>
    <mergeCell ref="B12:B15"/>
    <mergeCell ref="M12:M15"/>
    <mergeCell ref="B16:B19"/>
    <mergeCell ref="M16:M19"/>
    <mergeCell ref="B20:B23"/>
    <mergeCell ref="B32:B35"/>
    <mergeCell ref="M32:M35"/>
    <mergeCell ref="B4:B7"/>
    <mergeCell ref="M4:M7"/>
    <mergeCell ref="M20:M23"/>
    <mergeCell ref="B24:B27"/>
    <mergeCell ref="M24:M27"/>
    <mergeCell ref="B28:B31"/>
    <mergeCell ref="M28:M31"/>
    <mergeCell ref="B1:E1"/>
  </mergeCells>
  <pageMargins left="0.11811023622047245" right="0.11811023622047245" top="3.937007874015748E-2" bottom="3.937007874015748E-2" header="0.11811023622047245" footer="3.937007874015748E-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workbookViewId="0">
      <selection activeCell="P6" sqref="P6"/>
    </sheetView>
  </sheetViews>
  <sheetFormatPr baseColWidth="10" defaultRowHeight="15" x14ac:dyDescent="0.25"/>
  <cols>
    <col min="1" max="1" width="2.28515625" style="51" customWidth="1"/>
    <col min="2" max="2" width="12" style="51" customWidth="1"/>
    <col min="3" max="3" width="10" style="51" bestFit="1" customWidth="1"/>
    <col min="4" max="4" width="5.5703125" style="51" bestFit="1" customWidth="1"/>
    <col min="5" max="5" width="5.7109375" style="51" bestFit="1" customWidth="1"/>
    <col min="6" max="6" width="5.5703125" style="51" bestFit="1" customWidth="1"/>
    <col min="7" max="7" width="5.7109375" style="51" customWidth="1"/>
    <col min="8" max="8" width="0.140625" style="52" customWidth="1"/>
    <col min="9" max="9" width="5.5703125" style="53" bestFit="1" customWidth="1"/>
    <col min="10" max="10" width="19.5703125" style="51" customWidth="1"/>
    <col min="11" max="11" width="16" style="51" customWidth="1"/>
    <col min="12" max="12" width="20.5703125" style="56" customWidth="1"/>
    <col min="13" max="13" width="17.140625" style="51" customWidth="1"/>
    <col min="14" max="14" width="15.42578125" style="51" customWidth="1"/>
    <col min="15" max="16384" width="11.42578125" style="51"/>
  </cols>
  <sheetData>
    <row r="1" spans="2:14" ht="26.25" x14ac:dyDescent="0.4">
      <c r="B1" s="129" t="s">
        <v>49</v>
      </c>
      <c r="C1" s="130"/>
      <c r="D1" s="130"/>
      <c r="E1" s="131"/>
      <c r="F1" s="131"/>
      <c r="G1" s="132"/>
      <c r="K1" s="54" t="s">
        <v>36</v>
      </c>
      <c r="L1" s="70">
        <v>15</v>
      </c>
      <c r="M1" s="51" t="s">
        <v>37</v>
      </c>
    </row>
    <row r="2" spans="2:14" ht="13.5" customHeight="1" x14ac:dyDescent="0.35">
      <c r="E2" s="55"/>
      <c r="J2" s="51" t="s">
        <v>34</v>
      </c>
    </row>
    <row r="3" spans="2:14" ht="63" x14ac:dyDescent="0.25">
      <c r="B3" s="43" t="s">
        <v>7</v>
      </c>
      <c r="C3" s="43" t="s">
        <v>8</v>
      </c>
      <c r="D3" s="44" t="s">
        <v>9</v>
      </c>
      <c r="E3" s="43" t="s">
        <v>23</v>
      </c>
      <c r="F3" s="43" t="s">
        <v>24</v>
      </c>
      <c r="G3" s="43" t="s">
        <v>26</v>
      </c>
      <c r="H3" s="45" t="s">
        <v>33</v>
      </c>
      <c r="I3" s="46" t="s">
        <v>25</v>
      </c>
      <c r="J3" s="43" t="s">
        <v>27</v>
      </c>
      <c r="K3" s="43" t="s">
        <v>35</v>
      </c>
      <c r="L3" s="47" t="s">
        <v>54</v>
      </c>
      <c r="M3" s="47" t="s">
        <v>55</v>
      </c>
      <c r="N3" s="47" t="s">
        <v>56</v>
      </c>
    </row>
    <row r="4" spans="2:14" x14ac:dyDescent="0.25">
      <c r="B4" s="134" t="s">
        <v>14</v>
      </c>
      <c r="C4" s="67">
        <v>1</v>
      </c>
      <c r="D4" s="38">
        <v>1.8</v>
      </c>
      <c r="E4" s="22">
        <v>0</v>
      </c>
      <c r="F4" s="39">
        <f>D4*E4</f>
        <v>0</v>
      </c>
      <c r="G4" s="38">
        <f>'I _ Tj _I_a_PE_ETP'!$Q$6/4</f>
        <v>4.4400000000000004</v>
      </c>
      <c r="H4" s="40">
        <v>60</v>
      </c>
      <c r="I4" s="40">
        <f>'I _ Tj _I_a_PE_ETP'!$H$22</f>
        <v>71.5</v>
      </c>
      <c r="J4" s="41" t="str">
        <f>IF(I4&lt;0.2*'I _ Tj _I_a_PE_ETP'!$H$22,"APPORT EN EAU NECESSAIRE","-")</f>
        <v>-</v>
      </c>
      <c r="K4" s="40">
        <f>IF(I4&lt;0.2*'I _ Tj _I_a_PE_ETP'!$H$22,'I _ Tj _I_a_PE_ETP'!$H$22-'BESOIN EN EAU_BETTERAVE'!I4,0)</f>
        <v>0</v>
      </c>
      <c r="L4" s="42">
        <f t="shared" ref="L4:L23" si="0">IF(E4=0,0,K4*$L$1*10000/1000)</f>
        <v>0</v>
      </c>
      <c r="M4" s="123">
        <f>SUM(L4:L7)</f>
        <v>0</v>
      </c>
      <c r="N4" s="119">
        <f>SUM(L4:L35)</f>
        <v>20404.42140319739</v>
      </c>
    </row>
    <row r="5" spans="2:14" x14ac:dyDescent="0.25">
      <c r="B5" s="134"/>
      <c r="C5" s="67">
        <v>2</v>
      </c>
      <c r="D5" s="38">
        <f>'I _ Tj _I_a_PE_ETP'!$S$6/4</f>
        <v>7.4280867177061722</v>
      </c>
      <c r="E5" s="22">
        <v>0</v>
      </c>
      <c r="F5" s="39">
        <f t="shared" ref="F5:F35" si="1">D5*E5</f>
        <v>0</v>
      </c>
      <c r="G5" s="38">
        <f>'I _ Tj _I_a_PE_ETP'!$Q$6/4</f>
        <v>4.4400000000000004</v>
      </c>
      <c r="H5" s="40">
        <f>IF(H4+G5-F5&gt;'I _ Tj _I_a_PE_ETP'!$H$22,'I _ Tj _I_a_PE_ETP'!$H$22,H4+G5-F5)</f>
        <v>64.44</v>
      </c>
      <c r="I5" s="40">
        <f>IF(K4+I4+G4-F4&gt;'I _ Tj _I_a_PE_ETP'!$H$22,'I _ Tj _I_a_PE_ETP'!$H$22,IF(K4+I4+G4-F4&lt;0,0,K4+I4+G4-F4))</f>
        <v>71.5</v>
      </c>
      <c r="J5" s="41" t="str">
        <f>IF(I5&lt;0.2*'I _ Tj _I_a_PE_ETP'!$H$22,"APPORT EN EAU NECESSAIRE","-")</f>
        <v>-</v>
      </c>
      <c r="K5" s="40">
        <f>IF(I5&lt;0.2*'I _ Tj _I_a_PE_ETP'!$H$22,'I _ Tj _I_a_PE_ETP'!$H$22-'BESOIN EN EAU_BETTERAVE'!I5,0)</f>
        <v>0</v>
      </c>
      <c r="L5" s="42">
        <f t="shared" si="0"/>
        <v>0</v>
      </c>
      <c r="M5" s="124"/>
      <c r="N5" s="120"/>
    </row>
    <row r="6" spans="2:14" x14ac:dyDescent="0.25">
      <c r="B6" s="134"/>
      <c r="C6" s="67">
        <v>3</v>
      </c>
      <c r="D6" s="38">
        <f>'I _ Tj _I_a_PE_ETP'!$S$6/4</f>
        <v>7.4280867177061722</v>
      </c>
      <c r="E6" s="22">
        <v>0</v>
      </c>
      <c r="F6" s="39">
        <f t="shared" si="1"/>
        <v>0</v>
      </c>
      <c r="G6" s="38">
        <f>'I _ Tj _I_a_PE_ETP'!$Q$6/4</f>
        <v>4.4400000000000004</v>
      </c>
      <c r="H6" s="40">
        <f>IF(H5+G6-F6&gt;'I _ Tj _I_a_PE_ETP'!$H$22,'I _ Tj _I_a_PE_ETP'!$H$22,H5+G6-F6)</f>
        <v>68.88</v>
      </c>
      <c r="I6" s="40">
        <f>IF(K5+I5+G5-F5&gt;'I _ Tj _I_a_PE_ETP'!$H$22,'I _ Tj _I_a_PE_ETP'!$H$22,IF(K5+I5+G5-F5&lt;0,0,K5+I5+G5-F5))</f>
        <v>71.5</v>
      </c>
      <c r="J6" s="41" t="str">
        <f>IF(I6&lt;0.2*'I _ Tj _I_a_PE_ETP'!$H$22,"APPORT EN EAU NECESSAIRE","-")</f>
        <v>-</v>
      </c>
      <c r="K6" s="40">
        <f>IF(I6&lt;0.2*'I _ Tj _I_a_PE_ETP'!$H$22,'I _ Tj _I_a_PE_ETP'!$H$22-'BESOIN EN EAU_BETTERAVE'!I6,0)</f>
        <v>0</v>
      </c>
      <c r="L6" s="42">
        <f t="shared" si="0"/>
        <v>0</v>
      </c>
      <c r="M6" s="124"/>
      <c r="N6" s="120"/>
    </row>
    <row r="7" spans="2:14" x14ac:dyDescent="0.25">
      <c r="B7" s="134"/>
      <c r="C7" s="67">
        <v>4</v>
      </c>
      <c r="D7" s="38">
        <f>'I _ Tj _I_a_PE_ETP'!$S$6/4</f>
        <v>7.4280867177061722</v>
      </c>
      <c r="E7" s="22">
        <v>0</v>
      </c>
      <c r="F7" s="39">
        <f t="shared" si="1"/>
        <v>0</v>
      </c>
      <c r="G7" s="38">
        <f>'I _ Tj _I_a_PE_ETP'!$Q$6/4</f>
        <v>4.4400000000000004</v>
      </c>
      <c r="H7" s="40">
        <f>IF(H6+G7-F7&gt;'I _ Tj _I_a_PE_ETP'!$H$22,'I _ Tj _I_a_PE_ETP'!$H$22,H6+G7-F7)</f>
        <v>71.5</v>
      </c>
      <c r="I7" s="40">
        <f>IF(K6+I6+G6-F6&gt;'I _ Tj _I_a_PE_ETP'!$H$22,'I _ Tj _I_a_PE_ETP'!$H$22,IF(K6+I6+G6-F6&lt;0,0,K6+I6+G6-F6))</f>
        <v>71.5</v>
      </c>
      <c r="J7" s="41" t="str">
        <f>IF(I7&lt;0.2*'I _ Tj _I_a_PE_ETP'!$H$22,"APPORT EN EAU NECESSAIRE","-")</f>
        <v>-</v>
      </c>
      <c r="K7" s="40">
        <f>IF(I7&lt;0.2*'I _ Tj _I_a_PE_ETP'!$H$22,'I _ Tj _I_a_PE_ETP'!$H$22-'BESOIN EN EAU_BETTERAVE'!I7,0)</f>
        <v>0</v>
      </c>
      <c r="L7" s="42">
        <f t="shared" si="0"/>
        <v>0</v>
      </c>
      <c r="M7" s="125"/>
      <c r="N7" s="120"/>
    </row>
    <row r="8" spans="2:14" x14ac:dyDescent="0.25">
      <c r="B8" s="134" t="s">
        <v>0</v>
      </c>
      <c r="C8" s="67">
        <v>1</v>
      </c>
      <c r="D8" s="38">
        <f>'I _ Tj _I_a_PE_ETP'!$S$7/4</f>
        <v>11.882166815931603</v>
      </c>
      <c r="E8" s="23">
        <v>0.5</v>
      </c>
      <c r="F8" s="39">
        <f t="shared" si="1"/>
        <v>5.9410834079658015</v>
      </c>
      <c r="G8" s="38">
        <f>'I _ Tj _I_a_PE_ETP'!$Q$7/4</f>
        <v>4.5</v>
      </c>
      <c r="H8" s="40">
        <f>IF(H7+G8-F8&gt;'I _ Tj _I_a_PE_ETP'!$H$22,'I _ Tj _I_a_PE_ETP'!$H$22,H7+G8-F8)</f>
        <v>70.058916592034194</v>
      </c>
      <c r="I8" s="40">
        <f>IF(K7+I7+G7-F7&gt;'I _ Tj _I_a_PE_ETP'!$H$22,'I _ Tj _I_a_PE_ETP'!$H$22,IF(K7+I7+G7-F7&lt;0,0,K7+I7+G7-F7))</f>
        <v>71.5</v>
      </c>
      <c r="J8" s="41" t="str">
        <f>IF(I8&lt;0.2*'I _ Tj _I_a_PE_ETP'!$H$22,"APPORT EN EAU NECESSAIRE","-")</f>
        <v>-</v>
      </c>
      <c r="K8" s="40">
        <f>IF(I8&lt;0.2*'I _ Tj _I_a_PE_ETP'!$H$22,'I _ Tj _I_a_PE_ETP'!$H$22-'BESOIN EN EAU_BETTERAVE'!I8,0)</f>
        <v>0</v>
      </c>
      <c r="L8" s="42">
        <f t="shared" si="0"/>
        <v>0</v>
      </c>
      <c r="M8" s="123">
        <f>SUM(L8:L11)</f>
        <v>0</v>
      </c>
      <c r="N8" s="120"/>
    </row>
    <row r="9" spans="2:14" x14ac:dyDescent="0.25">
      <c r="B9" s="134"/>
      <c r="C9" s="67">
        <v>2</v>
      </c>
      <c r="D9" s="38">
        <f>'I _ Tj _I_a_PE_ETP'!$S$7/4</f>
        <v>11.882166815931603</v>
      </c>
      <c r="E9" s="23">
        <v>0.5</v>
      </c>
      <c r="F9" s="39">
        <f t="shared" si="1"/>
        <v>5.9410834079658015</v>
      </c>
      <c r="G9" s="38">
        <f>'I _ Tj _I_a_PE_ETP'!$Q$7/4</f>
        <v>4.5</v>
      </c>
      <c r="H9" s="40">
        <f>IF(H8+G9-F9&gt;'I _ Tj _I_a_PE_ETP'!$H$22,'I _ Tj _I_a_PE_ETP'!$H$22,H8+G9-F9)</f>
        <v>68.617833184068388</v>
      </c>
      <c r="I9" s="40">
        <f>IF(K8+I8+G8-F8&gt;'I _ Tj _I_a_PE_ETP'!$H$22,'I _ Tj _I_a_PE_ETP'!$H$22,IF(K8+I8+G8-F8&lt;0,0,K8+I8+G8-F8))</f>
        <v>70.058916592034194</v>
      </c>
      <c r="J9" s="41" t="str">
        <f>IF(I9&lt;0.2*'I _ Tj _I_a_PE_ETP'!$H$22,"APPORT EN EAU NECESSAIRE","-")</f>
        <v>-</v>
      </c>
      <c r="K9" s="40">
        <f>IF(I9&lt;0.2*'I _ Tj _I_a_PE_ETP'!$H$22,'I _ Tj _I_a_PE_ETP'!$H$22-'BESOIN EN EAU_BETTERAVE'!I9,0)</f>
        <v>0</v>
      </c>
      <c r="L9" s="42">
        <f t="shared" si="0"/>
        <v>0</v>
      </c>
      <c r="M9" s="124"/>
      <c r="N9" s="120"/>
    </row>
    <row r="10" spans="2:14" x14ac:dyDescent="0.25">
      <c r="B10" s="134"/>
      <c r="C10" s="67">
        <v>3</v>
      </c>
      <c r="D10" s="38">
        <f>'I _ Tj _I_a_PE_ETP'!$S$7/4</f>
        <v>11.882166815931603</v>
      </c>
      <c r="E10" s="23">
        <v>0.5</v>
      </c>
      <c r="F10" s="39">
        <f t="shared" si="1"/>
        <v>5.9410834079658015</v>
      </c>
      <c r="G10" s="38">
        <f>'I _ Tj _I_a_PE_ETP'!$Q$7/4</f>
        <v>4.5</v>
      </c>
      <c r="H10" s="40">
        <f>IF(H9+G10-F10&gt;'I _ Tj _I_a_PE_ETP'!$H$22,'I _ Tj _I_a_PE_ETP'!$H$22,H9+G10-F10)</f>
        <v>67.176749776102582</v>
      </c>
      <c r="I10" s="40">
        <f>IF(K9+I9+G9-F9&gt;'I _ Tj _I_a_PE_ETP'!$H$22,'I _ Tj _I_a_PE_ETP'!$H$22,IF(K9+I9+G9-F9&lt;0,0,K9+I9+G9-F9))</f>
        <v>68.617833184068388</v>
      </c>
      <c r="J10" s="41" t="str">
        <f>IF(I10&lt;0.2*'I _ Tj _I_a_PE_ETP'!$H$22,"APPORT EN EAU NECESSAIRE","-")</f>
        <v>-</v>
      </c>
      <c r="K10" s="40">
        <f>IF(I10&lt;0.2*'I _ Tj _I_a_PE_ETP'!$H$22,'I _ Tj _I_a_PE_ETP'!$H$22-'BESOIN EN EAU_BETTERAVE'!I10,0)</f>
        <v>0</v>
      </c>
      <c r="L10" s="42">
        <f t="shared" si="0"/>
        <v>0</v>
      </c>
      <c r="M10" s="124"/>
      <c r="N10" s="120"/>
    </row>
    <row r="11" spans="2:14" x14ac:dyDescent="0.25">
      <c r="B11" s="134"/>
      <c r="C11" s="67">
        <v>4</v>
      </c>
      <c r="D11" s="38">
        <f>'I _ Tj _I_a_PE_ETP'!$S$7/4</f>
        <v>11.882166815931603</v>
      </c>
      <c r="E11" s="23">
        <v>0.5</v>
      </c>
      <c r="F11" s="39">
        <f t="shared" si="1"/>
        <v>5.9410834079658015</v>
      </c>
      <c r="G11" s="38">
        <f>'I _ Tj _I_a_PE_ETP'!$Q$7/4</f>
        <v>4.5</v>
      </c>
      <c r="H11" s="40">
        <f>IF(H10+G11-F11&gt;'I _ Tj _I_a_PE_ETP'!$H$22,'I _ Tj _I_a_PE_ETP'!$H$22,H10+G11-F11)</f>
        <v>65.735666368136776</v>
      </c>
      <c r="I11" s="40">
        <f>IF(K10+I10+G10-F10&gt;'I _ Tj _I_a_PE_ETP'!$H$22,'I _ Tj _I_a_PE_ETP'!$H$22,IF(K10+I10+G10-F10&lt;0,0,K10+I10+G10-F10))</f>
        <v>67.176749776102582</v>
      </c>
      <c r="J11" s="41" t="str">
        <f>IF(I11&lt;0.2*'I _ Tj _I_a_PE_ETP'!$H$22,"APPORT EN EAU NECESSAIRE","-")</f>
        <v>-</v>
      </c>
      <c r="K11" s="40">
        <f>IF(I11&lt;0.2*'I _ Tj _I_a_PE_ETP'!$H$22,'I _ Tj _I_a_PE_ETP'!$H$22-'BESOIN EN EAU_BETTERAVE'!I11,0)</f>
        <v>0</v>
      </c>
      <c r="L11" s="42">
        <f t="shared" si="0"/>
        <v>0</v>
      </c>
      <c r="M11" s="125"/>
      <c r="N11" s="120"/>
    </row>
    <row r="12" spans="2:14" x14ac:dyDescent="0.25">
      <c r="B12" s="134" t="s">
        <v>1</v>
      </c>
      <c r="C12" s="67">
        <v>1</v>
      </c>
      <c r="D12" s="38">
        <f>'I _ Tj _I_a_PE_ETP'!$S$8/4</f>
        <v>19.101306982400679</v>
      </c>
      <c r="E12" s="23">
        <v>0.55000000000000004</v>
      </c>
      <c r="F12" s="39">
        <f t="shared" si="1"/>
        <v>10.505718840320375</v>
      </c>
      <c r="G12" s="38">
        <f>'I _ Tj _I_a_PE_ETP'!$Q$8/4</f>
        <v>5.4700000000000006</v>
      </c>
      <c r="H12" s="40">
        <f>IF(H11+G12-F12&gt;'I _ Tj _I_a_PE_ETP'!$H$22,'I _ Tj _I_a_PE_ETP'!$H$22,H11+G12-F12)</f>
        <v>60.699947527816398</v>
      </c>
      <c r="I12" s="40">
        <f>IF(K11+I11+G11-F11&gt;'I _ Tj _I_a_PE_ETP'!$H$22,'I _ Tj _I_a_PE_ETP'!$H$22,IF(K11+I11+G11-F11&lt;0,0,K11+I11+G11-F11))</f>
        <v>65.735666368136776</v>
      </c>
      <c r="J12" s="41" t="str">
        <f>IF(I12&lt;0.2*'I _ Tj _I_a_PE_ETP'!$H$22,"APPORT EN EAU NECESSAIRE","-")</f>
        <v>-</v>
      </c>
      <c r="K12" s="40">
        <f>IF(I12&lt;0.2*'I _ Tj _I_a_PE_ETP'!$H$22,'I _ Tj _I_a_PE_ETP'!$H$22-'BESOIN EN EAU_BETTERAVE'!I12,0)</f>
        <v>0</v>
      </c>
      <c r="L12" s="42">
        <f t="shared" si="0"/>
        <v>0</v>
      </c>
      <c r="M12" s="123">
        <f>SUM(L12:L15)</f>
        <v>0</v>
      </c>
      <c r="N12" s="120"/>
    </row>
    <row r="13" spans="2:14" x14ac:dyDescent="0.25">
      <c r="B13" s="134"/>
      <c r="C13" s="67">
        <v>2</v>
      </c>
      <c r="D13" s="38">
        <f>'I _ Tj _I_a_PE_ETP'!$S$8/4</f>
        <v>19.101306982400679</v>
      </c>
      <c r="E13" s="23">
        <v>0.57499999999999996</v>
      </c>
      <c r="F13" s="39">
        <f t="shared" si="1"/>
        <v>10.98325151488039</v>
      </c>
      <c r="G13" s="38">
        <f>'I _ Tj _I_a_PE_ETP'!$Q$8/4</f>
        <v>5.4700000000000006</v>
      </c>
      <c r="H13" s="40">
        <f>IF(H12+G13-F13&gt;'I _ Tj _I_a_PE_ETP'!$H$22,'I _ Tj _I_a_PE_ETP'!$H$22,H12+G13-F13)</f>
        <v>55.186696012936011</v>
      </c>
      <c r="I13" s="40">
        <f>IF(K12+I12+G12-F12&gt;'I _ Tj _I_a_PE_ETP'!$H$22,'I _ Tj _I_a_PE_ETP'!$H$22,IF(K12+I12+G12-F12&lt;0,0,K12+I12+G12-F12))</f>
        <v>60.699947527816398</v>
      </c>
      <c r="J13" s="41" t="str">
        <f>IF(I13&lt;0.2*'I _ Tj _I_a_PE_ETP'!$H$22,"APPORT EN EAU NECESSAIRE","-")</f>
        <v>-</v>
      </c>
      <c r="K13" s="40">
        <f>IF(I13&lt;0.2*'I _ Tj _I_a_PE_ETP'!$H$22,'I _ Tj _I_a_PE_ETP'!$H$22-'BESOIN EN EAU_BETTERAVE'!I13,0)</f>
        <v>0</v>
      </c>
      <c r="L13" s="42">
        <f t="shared" si="0"/>
        <v>0</v>
      </c>
      <c r="M13" s="124"/>
      <c r="N13" s="120"/>
    </row>
    <row r="14" spans="2:14" x14ac:dyDescent="0.25">
      <c r="B14" s="134"/>
      <c r="C14" s="67">
        <v>3</v>
      </c>
      <c r="D14" s="38">
        <f>'I _ Tj _I_a_PE_ETP'!$S$8/4</f>
        <v>19.101306982400679</v>
      </c>
      <c r="E14" s="23">
        <v>0.6</v>
      </c>
      <c r="F14" s="39">
        <f t="shared" si="1"/>
        <v>11.460784189440407</v>
      </c>
      <c r="G14" s="38">
        <f>'I _ Tj _I_a_PE_ETP'!$Q$8/4</f>
        <v>5.4700000000000006</v>
      </c>
      <c r="H14" s="40">
        <f>IF(H13+G14-F14&gt;'I _ Tj _I_a_PE_ETP'!$H$22,'I _ Tj _I_a_PE_ETP'!$H$22,H13+G14-F14)</f>
        <v>49.195911823495607</v>
      </c>
      <c r="I14" s="40">
        <f>IF(K13+I13+G13-F13&gt;'I _ Tj _I_a_PE_ETP'!$H$22,'I _ Tj _I_a_PE_ETP'!$H$22,IF(K13+I13+G13-F13&lt;0,0,K13+I13+G13-F13))</f>
        <v>55.186696012936011</v>
      </c>
      <c r="J14" s="41" t="str">
        <f>IF(I14&lt;0.2*'I _ Tj _I_a_PE_ETP'!$H$22,"APPORT EN EAU NECESSAIRE","-")</f>
        <v>-</v>
      </c>
      <c r="K14" s="40">
        <f>IF(I14&lt;0.2*'I _ Tj _I_a_PE_ETP'!$H$22,'I _ Tj _I_a_PE_ETP'!$H$22-'BESOIN EN EAU_BETTERAVE'!I14,0)</f>
        <v>0</v>
      </c>
      <c r="L14" s="42">
        <f t="shared" si="0"/>
        <v>0</v>
      </c>
      <c r="M14" s="124"/>
      <c r="N14" s="120"/>
    </row>
    <row r="15" spans="2:14" x14ac:dyDescent="0.25">
      <c r="B15" s="134"/>
      <c r="C15" s="67">
        <v>4</v>
      </c>
      <c r="D15" s="38">
        <f>'I _ Tj _I_a_PE_ETP'!$S$8/4</f>
        <v>19.101306982400679</v>
      </c>
      <c r="E15" s="23">
        <v>0.65</v>
      </c>
      <c r="F15" s="39">
        <f t="shared" si="1"/>
        <v>12.415849538560442</v>
      </c>
      <c r="G15" s="38">
        <f>'I _ Tj _I_a_PE_ETP'!$Q$8/4</f>
        <v>5.4700000000000006</v>
      </c>
      <c r="H15" s="40">
        <f>IF(H14+G15-F15&gt;'I _ Tj _I_a_PE_ETP'!$H$22,'I _ Tj _I_a_PE_ETP'!$H$22,H14+G15-F15)</f>
        <v>42.250062284935161</v>
      </c>
      <c r="I15" s="40">
        <f>IF(K14+I14+G14-F14&gt;'I _ Tj _I_a_PE_ETP'!$H$22,'I _ Tj _I_a_PE_ETP'!$H$22,IF(K14+I14+G14-F14&lt;0,0,K14+I14+G14-F14))</f>
        <v>49.195911823495607</v>
      </c>
      <c r="J15" s="41" t="str">
        <f>IF(I15&lt;0.2*'I _ Tj _I_a_PE_ETP'!$H$22,"APPORT EN EAU NECESSAIRE","-")</f>
        <v>-</v>
      </c>
      <c r="K15" s="40">
        <f>IF(I15&lt;0.2*'I _ Tj _I_a_PE_ETP'!$H$22,'I _ Tj _I_a_PE_ETP'!$H$22-'BESOIN EN EAU_BETTERAVE'!I15,0)</f>
        <v>0</v>
      </c>
      <c r="L15" s="42">
        <f t="shared" si="0"/>
        <v>0</v>
      </c>
      <c r="M15" s="125"/>
      <c r="N15" s="120"/>
    </row>
    <row r="16" spans="2:14" x14ac:dyDescent="0.25">
      <c r="B16" s="133" t="s">
        <v>2</v>
      </c>
      <c r="C16" s="67">
        <v>1</v>
      </c>
      <c r="D16" s="38">
        <f>'I _ Tj _I_a_PE_ETP'!$S$9/4</f>
        <v>25.764403573834144</v>
      </c>
      <c r="E16" s="23">
        <v>0.7</v>
      </c>
      <c r="F16" s="39">
        <f t="shared" si="1"/>
        <v>18.035082501683899</v>
      </c>
      <c r="G16" s="38">
        <f>'I _ Tj _I_a_PE_ETP'!$Q$9/4</f>
        <v>4.82</v>
      </c>
      <c r="H16" s="40">
        <f>IF(H15+G16-F16&gt;'I _ Tj _I_a_PE_ETP'!$H$22,'I _ Tj _I_a_PE_ETP'!$H$22,H15+G16-F16)</f>
        <v>29.034979783251263</v>
      </c>
      <c r="I16" s="40">
        <f>IF(K15+I15+G15-F15&gt;'I _ Tj _I_a_PE_ETP'!$H$22,'I _ Tj _I_a_PE_ETP'!$H$22,IF(K15+I15+G15-F15&lt;0,0,K15+I15+G15-F15))</f>
        <v>42.250062284935161</v>
      </c>
      <c r="J16" s="41" t="str">
        <f>IF(I16&lt;0.2*'I _ Tj _I_a_PE_ETP'!$H$22,"APPORT EN EAU NECESSAIRE","-")</f>
        <v>-</v>
      </c>
      <c r="K16" s="40">
        <f>IF(I16&lt;0.2*'I _ Tj _I_a_PE_ETP'!$H$22,'I _ Tj _I_a_PE_ETP'!$H$22-'BESOIN EN EAU_BETTERAVE'!I16,0)</f>
        <v>0</v>
      </c>
      <c r="L16" s="42">
        <f t="shared" si="0"/>
        <v>0</v>
      </c>
      <c r="M16" s="123">
        <f>SUM(L16:L19)</f>
        <v>10725</v>
      </c>
      <c r="N16" s="120"/>
    </row>
    <row r="17" spans="2:14" x14ac:dyDescent="0.25">
      <c r="B17" s="133"/>
      <c r="C17" s="67">
        <v>2</v>
      </c>
      <c r="D17" s="38">
        <f>'I _ Tj _I_a_PE_ETP'!$S$9/4</f>
        <v>25.764403573834144</v>
      </c>
      <c r="E17" s="23">
        <v>0.75</v>
      </c>
      <c r="F17" s="39">
        <f t="shared" si="1"/>
        <v>19.323302680375608</v>
      </c>
      <c r="G17" s="38">
        <f>'I _ Tj _I_a_PE_ETP'!$Q$9/4</f>
        <v>4.82</v>
      </c>
      <c r="H17" s="40">
        <f>IF(H16+G17-F17&gt;'I _ Tj _I_a_PE_ETP'!$H$22,'I _ Tj _I_a_PE_ETP'!$H$22,H16+G17-F17)</f>
        <v>14.531677102875658</v>
      </c>
      <c r="I17" s="40">
        <f>IF(K16+I16+G16-F16&gt;'I _ Tj _I_a_PE_ETP'!$H$22,'I _ Tj _I_a_PE_ETP'!$H$22,IF(K16+I16+G16-F16&lt;0,0,K16+I16+G16-F16))</f>
        <v>29.034979783251263</v>
      </c>
      <c r="J17" s="41" t="str">
        <f>IF(I17&lt;0.2*'I _ Tj _I_a_PE_ETP'!$H$22,"APPORT EN EAU NECESSAIRE","-")</f>
        <v>-</v>
      </c>
      <c r="K17" s="40">
        <f>IF(I17&lt;0.2*'I _ Tj _I_a_PE_ETP'!$H$22,'I _ Tj _I_a_PE_ETP'!$H$22-'BESOIN EN EAU_BETTERAVE'!I17,0)</f>
        <v>0</v>
      </c>
      <c r="L17" s="42">
        <f t="shared" si="0"/>
        <v>0</v>
      </c>
      <c r="M17" s="124"/>
      <c r="N17" s="120"/>
    </row>
    <row r="18" spans="2:14" x14ac:dyDescent="0.25">
      <c r="B18" s="133"/>
      <c r="C18" s="67">
        <v>3</v>
      </c>
      <c r="D18" s="38">
        <f>'I _ Tj _I_a_PE_ETP'!$S$9/4</f>
        <v>25.764403573834144</v>
      </c>
      <c r="E18" s="23">
        <v>0.8</v>
      </c>
      <c r="F18" s="39">
        <f t="shared" si="1"/>
        <v>20.611522859067318</v>
      </c>
      <c r="G18" s="38">
        <f>'I _ Tj _I_a_PE_ETP'!$Q$9/4</f>
        <v>4.82</v>
      </c>
      <c r="H18" s="40">
        <f>IF(H17+G18-F18&gt;'I _ Tj _I_a_PE_ETP'!$H$22,'I _ Tj _I_a_PE_ETP'!$H$22,H17+G18-F18)</f>
        <v>-1.2598457561916589</v>
      </c>
      <c r="I18" s="40">
        <f>IF(K17+I17+G17-F17&gt;'I _ Tj _I_a_PE_ETP'!$H$22,'I _ Tj _I_a_PE_ETP'!$H$22,IF(K17+I17+G17-F17&lt;0,0,K17+I17+G17-F17))</f>
        <v>14.531677102875658</v>
      </c>
      <c r="J18" s="41" t="str">
        <f>IF(I18&lt;0.2*'I _ Tj _I_a_PE_ETP'!$H$22,"APPORT EN EAU NECESSAIRE","-")</f>
        <v>-</v>
      </c>
      <c r="K18" s="40">
        <f>IF(I18&lt;0.2*'I _ Tj _I_a_PE_ETP'!$H$22,'I _ Tj _I_a_PE_ETP'!$H$22-'BESOIN EN EAU_BETTERAVE'!I18,0)</f>
        <v>0</v>
      </c>
      <c r="L18" s="42">
        <f t="shared" si="0"/>
        <v>0</v>
      </c>
      <c r="M18" s="124"/>
      <c r="N18" s="120"/>
    </row>
    <row r="19" spans="2:14" x14ac:dyDescent="0.25">
      <c r="B19" s="133"/>
      <c r="C19" s="67">
        <v>4</v>
      </c>
      <c r="D19" s="38">
        <f>'I _ Tj _I_a_PE_ETP'!$S$9/4</f>
        <v>25.764403573834144</v>
      </c>
      <c r="E19" s="23">
        <v>0.9</v>
      </c>
      <c r="F19" s="39">
        <f t="shared" si="1"/>
        <v>23.187963216450729</v>
      </c>
      <c r="G19" s="38">
        <f>'I _ Tj _I_a_PE_ETP'!$Q$9/4</f>
        <v>4.82</v>
      </c>
      <c r="H19" s="40">
        <f>IF(H18+G19-F19&gt;'I _ Tj _I_a_PE_ETP'!$H$22,'I _ Tj _I_a_PE_ETP'!$H$22,H18+G19-F19)</f>
        <v>-19.627808972642388</v>
      </c>
      <c r="I19" s="40">
        <f>IF(K18+I18+G18-F18&gt;'I _ Tj _I_a_PE_ETP'!$H$22,'I _ Tj _I_a_PE_ETP'!$H$22,IF(K18+I18+G18-F18&lt;0,0,K18+I18+G18-F18))</f>
        <v>0</v>
      </c>
      <c r="J19" s="41" t="str">
        <f>IF(I19&lt;0.2*'I _ Tj _I_a_PE_ETP'!$H$22,"APPORT EN EAU NECESSAIRE","-")</f>
        <v>APPORT EN EAU NECESSAIRE</v>
      </c>
      <c r="K19" s="40">
        <f>IF(I19&lt;0.2*'I _ Tj _I_a_PE_ETP'!$H$22,'I _ Tj _I_a_PE_ETP'!$H$22-'BESOIN EN EAU_BETTERAVE'!I19,0)</f>
        <v>71.5</v>
      </c>
      <c r="L19" s="42">
        <f t="shared" si="0"/>
        <v>10725</v>
      </c>
      <c r="M19" s="125"/>
      <c r="N19" s="120"/>
    </row>
    <row r="20" spans="2:14" x14ac:dyDescent="0.25">
      <c r="B20" s="133" t="s">
        <v>3</v>
      </c>
      <c r="C20" s="67">
        <v>1</v>
      </c>
      <c r="D20" s="38">
        <f>'I _ Tj _I_a_PE_ETP'!$S$10/4</f>
        <v>29.467442464033443</v>
      </c>
      <c r="E20" s="23">
        <v>0.95</v>
      </c>
      <c r="F20" s="39">
        <f t="shared" si="1"/>
        <v>27.994070340831769</v>
      </c>
      <c r="G20" s="38">
        <f>'I _ Tj _I_a_PE_ETP'!$Q$10/4</f>
        <v>5.65</v>
      </c>
      <c r="H20" s="40">
        <f>IF(H19+G20-F20&gt;'I _ Tj _I_a_PE_ETP'!$H$22,'I _ Tj _I_a_PE_ETP'!$H$22,H19+G20-F20)</f>
        <v>-41.971879313474155</v>
      </c>
      <c r="I20" s="40">
        <f>IF(K19+I19+G19-F19&gt;'I _ Tj _I_a_PE_ETP'!$H$22,'I _ Tj _I_a_PE_ETP'!$H$22,IF(K19+I19+G19-F19&lt;0,0,K19+I19+G19-F19))</f>
        <v>53.132036783549268</v>
      </c>
      <c r="J20" s="41" t="str">
        <f>IF(I20&lt;0.2*'I _ Tj _I_a_PE_ETP'!$H$22,"APPORT EN EAU NECESSAIRE","-")</f>
        <v>-</v>
      </c>
      <c r="K20" s="40">
        <f>IF(I20&lt;0.2*'I _ Tj _I_a_PE_ETP'!$H$22,'I _ Tj _I_a_PE_ETP'!$H$22-'BESOIN EN EAU_BETTERAVE'!I20,0)</f>
        <v>0</v>
      </c>
      <c r="L20" s="42">
        <f t="shared" si="0"/>
        <v>0</v>
      </c>
      <c r="M20" s="123">
        <f>SUM(L20:L23)</f>
        <v>9679.4214031973916</v>
      </c>
      <c r="N20" s="120"/>
    </row>
    <row r="21" spans="2:14" x14ac:dyDescent="0.25">
      <c r="B21" s="133"/>
      <c r="C21" s="67">
        <v>2</v>
      </c>
      <c r="D21" s="38">
        <f>'I _ Tj _I_a_PE_ETP'!$S$10/4</f>
        <v>29.467442464033443</v>
      </c>
      <c r="E21" s="23">
        <v>1</v>
      </c>
      <c r="F21" s="39">
        <f t="shared" si="1"/>
        <v>29.467442464033443</v>
      </c>
      <c r="G21" s="38">
        <f>'I _ Tj _I_a_PE_ETP'!$Q$10/4</f>
        <v>5.65</v>
      </c>
      <c r="H21" s="40">
        <f>IF(H20+G21-F21&gt;'I _ Tj _I_a_PE_ETP'!$H$22,'I _ Tj _I_a_PE_ETP'!$H$22,H20+G21-F21)</f>
        <v>-65.789321777507595</v>
      </c>
      <c r="I21" s="40">
        <f>IF(K20+I20+G20-F20&gt;'I _ Tj _I_a_PE_ETP'!$H$22,'I _ Tj _I_a_PE_ETP'!$H$22,IF(K20+I20+G20-F20&lt;0,0,K20+I20+G20-F20))</f>
        <v>30.787966442717497</v>
      </c>
      <c r="J21" s="41" t="str">
        <f>IF(I21&lt;0.2*'I _ Tj _I_a_PE_ETP'!$H$22,"APPORT EN EAU NECESSAIRE","-")</f>
        <v>-</v>
      </c>
      <c r="K21" s="40">
        <f>IF(I21&lt;0.2*'I _ Tj _I_a_PE_ETP'!$H$22,'I _ Tj _I_a_PE_ETP'!$H$22-'BESOIN EN EAU_BETTERAVE'!I21,0)</f>
        <v>0</v>
      </c>
      <c r="L21" s="42">
        <f t="shared" si="0"/>
        <v>0</v>
      </c>
      <c r="M21" s="124"/>
      <c r="N21" s="120"/>
    </row>
    <row r="22" spans="2:14" x14ac:dyDescent="0.25">
      <c r="B22" s="133"/>
      <c r="C22" s="67">
        <v>3</v>
      </c>
      <c r="D22" s="38">
        <f>'I _ Tj _I_a_PE_ETP'!$S$10/4</f>
        <v>29.467442464033443</v>
      </c>
      <c r="E22" s="23">
        <v>1</v>
      </c>
      <c r="F22" s="39">
        <f t="shared" si="1"/>
        <v>29.467442464033443</v>
      </c>
      <c r="G22" s="38">
        <f>'I _ Tj _I_a_PE_ETP'!$Q$10/4</f>
        <v>5.65</v>
      </c>
      <c r="H22" s="40">
        <f>IF(H21+G22-F22&gt;'I _ Tj _I_a_PE_ETP'!$H$22,'I _ Tj _I_a_PE_ETP'!$H$22,H21+G22-F22)</f>
        <v>-89.606764241541043</v>
      </c>
      <c r="I22" s="40">
        <f>IF(K21+I21+G21-F21&gt;'I _ Tj _I_a_PE_ETP'!$H$22,'I _ Tj _I_a_PE_ETP'!$H$22,IF(K21+I21+G21-F21&lt;0,0,K21+I21+G21-F21))</f>
        <v>6.9705239786840529</v>
      </c>
      <c r="J22" s="41" t="str">
        <f>IF(I22&lt;0.2*'I _ Tj _I_a_PE_ETP'!$H$22,"APPORT EN EAU NECESSAIRE","-")</f>
        <v>APPORT EN EAU NECESSAIRE</v>
      </c>
      <c r="K22" s="40">
        <f>IF(I22&lt;0.2*'I _ Tj _I_a_PE_ETP'!$H$22,'I _ Tj _I_a_PE_ETP'!$H$22-'BESOIN EN EAU_BETTERAVE'!I22,0)</f>
        <v>64.529476021315944</v>
      </c>
      <c r="L22" s="42">
        <f t="shared" si="0"/>
        <v>9679.4214031973916</v>
      </c>
      <c r="M22" s="124"/>
      <c r="N22" s="120"/>
    </row>
    <row r="23" spans="2:14" x14ac:dyDescent="0.25">
      <c r="B23" s="133"/>
      <c r="C23" s="67">
        <v>4</v>
      </c>
      <c r="D23" s="38">
        <f>'I _ Tj _I_a_PE_ETP'!$S$10/4</f>
        <v>29.467442464033443</v>
      </c>
      <c r="E23" s="23">
        <v>1</v>
      </c>
      <c r="F23" s="39">
        <f t="shared" si="1"/>
        <v>29.467442464033443</v>
      </c>
      <c r="G23" s="38">
        <f>'I _ Tj _I_a_PE_ETP'!$Q$10/4</f>
        <v>5.65</v>
      </c>
      <c r="H23" s="40">
        <f>IF(H22+G23-F23&gt;'I _ Tj _I_a_PE_ETP'!$H$22,'I _ Tj _I_a_PE_ETP'!$H$22,H22+G23-F23)</f>
        <v>-113.42420670557448</v>
      </c>
      <c r="I23" s="40">
        <f>IF(K22+I22+G22-F22&gt;'I _ Tj _I_a_PE_ETP'!$H$22,'I _ Tj _I_a_PE_ETP'!$H$22,IF(K22+I22+G22-F22&lt;0,0,K22+I22+G22-F22))</f>
        <v>47.682557535966566</v>
      </c>
      <c r="J23" s="41" t="str">
        <f>IF(I23&lt;0.2*'I _ Tj _I_a_PE_ETP'!$H$22,"APPORT EN EAU NECESSAIRE","-")</f>
        <v>-</v>
      </c>
      <c r="K23" s="40">
        <f>IF(I23&lt;0.2*'I _ Tj _I_a_PE_ETP'!$H$22,'I _ Tj _I_a_PE_ETP'!$H$22-'BESOIN EN EAU_BETTERAVE'!I23,0)</f>
        <v>0</v>
      </c>
      <c r="L23" s="42">
        <f t="shared" si="0"/>
        <v>0</v>
      </c>
      <c r="M23" s="125"/>
      <c r="N23" s="120"/>
    </row>
    <row r="24" spans="2:14" x14ac:dyDescent="0.25">
      <c r="B24" s="133" t="s">
        <v>4</v>
      </c>
      <c r="C24" s="67">
        <v>1</v>
      </c>
      <c r="D24" s="38">
        <f>'I _ Tj _I_a_PE_ETP'!$S$11/4</f>
        <v>26.854251440593256</v>
      </c>
      <c r="E24" s="23">
        <v>1</v>
      </c>
      <c r="F24" s="39">
        <f t="shared" si="1"/>
        <v>26.854251440593256</v>
      </c>
      <c r="G24" s="38">
        <f>'I _ Tj _I_a_PE_ETP'!$Q$11/4</f>
        <v>4.3</v>
      </c>
      <c r="H24" s="40">
        <f>IF(H23+G24-F24&gt;'I _ Tj _I_a_PE_ETP'!$H$22,'I _ Tj _I_a_PE_ETP'!$H$22,H23+G24-F24)</f>
        <v>-135.97845814616772</v>
      </c>
      <c r="I24" s="40">
        <f>IF(K23+I23+G23-F23&gt;'I _ Tj _I_a_PE_ETP'!$H$22,'I _ Tj _I_a_PE_ETP'!$H$22,IF(K23+I23+G23-F23&lt;0,0,K23+I23+G23-F23))</f>
        <v>23.865115071933122</v>
      </c>
      <c r="J24" s="41" t="str">
        <f>IF(I24&lt;0.2*'I _ Tj _I_a_PE_ETP'!$H$22,"APPORT EN EAU NECESSAIRE","-")</f>
        <v>-</v>
      </c>
      <c r="K24" s="40">
        <f>IF(I24&lt;0.2*'I _ Tj _I_a_PE_ETP'!$H$22,'I _ Tj _I_a_PE_ETP'!$H$22-'BESOIN EN EAU_BETTERAVE'!I24,0)</f>
        <v>0</v>
      </c>
      <c r="L24" s="42">
        <f>IF(E24=0,0,K24*$L$1*10000/1000)</f>
        <v>0</v>
      </c>
      <c r="M24" s="123">
        <f>SUM(L24:L27)</f>
        <v>0</v>
      </c>
      <c r="N24" s="120"/>
    </row>
    <row r="25" spans="2:14" x14ac:dyDescent="0.25">
      <c r="B25" s="133"/>
      <c r="C25" s="67">
        <v>2</v>
      </c>
      <c r="D25" s="38">
        <f>'I _ Tj _I_a_PE_ETP'!$S$11/4</f>
        <v>26.854251440593256</v>
      </c>
      <c r="E25" s="23">
        <v>0</v>
      </c>
      <c r="F25" s="39">
        <f t="shared" si="1"/>
        <v>0</v>
      </c>
      <c r="G25" s="38">
        <f>'I _ Tj _I_a_PE_ETP'!$Q$11/4</f>
        <v>4.3</v>
      </c>
      <c r="H25" s="40">
        <f>IF(H24+G25-F25&gt;'I _ Tj _I_a_PE_ETP'!$H$22,'I _ Tj _I_a_PE_ETP'!$H$22,H24+G25-F25)</f>
        <v>-131.67845814616771</v>
      </c>
      <c r="I25" s="40">
        <f>IF(K24+I24+G24-F24&gt;'I _ Tj _I_a_PE_ETP'!$H$22,'I _ Tj _I_a_PE_ETP'!$H$22,IF(K24+I24+G24-F24&lt;0,0,K24+I24+G24-F24))</f>
        <v>1.3108636313398669</v>
      </c>
      <c r="J25" s="41" t="str">
        <f>IF(I25&lt;0.2*'I _ Tj _I_a_PE_ETP'!$H$22,"APPORT EN EAU NECESSAIRE","-")</f>
        <v>APPORT EN EAU NECESSAIRE</v>
      </c>
      <c r="K25" s="40">
        <f>IF(I25&lt;0.2*'I _ Tj _I_a_PE_ETP'!$H$22,'I _ Tj _I_a_PE_ETP'!$H$22-'BESOIN EN EAU_BETTERAVE'!I25,0)</f>
        <v>70.18913636866013</v>
      </c>
      <c r="L25" s="42">
        <f t="shared" ref="L25:L35" si="2">IF(E25=0,0,K25*$L$1*10000/1000)</f>
        <v>0</v>
      </c>
      <c r="M25" s="124"/>
      <c r="N25" s="120"/>
    </row>
    <row r="26" spans="2:14" x14ac:dyDescent="0.25">
      <c r="B26" s="133"/>
      <c r="C26" s="67">
        <v>3</v>
      </c>
      <c r="D26" s="38">
        <f>'I _ Tj _I_a_PE_ETP'!$S$11/4</f>
        <v>26.854251440593256</v>
      </c>
      <c r="E26" s="23">
        <v>0</v>
      </c>
      <c r="F26" s="39">
        <f t="shared" si="1"/>
        <v>0</v>
      </c>
      <c r="G26" s="38">
        <f>'I _ Tj _I_a_PE_ETP'!$Q$11/4</f>
        <v>4.3</v>
      </c>
      <c r="H26" s="40">
        <f>IF(H25+G26-F26&gt;'I _ Tj _I_a_PE_ETP'!$H$22,'I _ Tj _I_a_PE_ETP'!$H$22,H25+G26-F26)</f>
        <v>-127.37845814616772</v>
      </c>
      <c r="I26" s="40">
        <f>IF(K25+I25+G25-F25&gt;'I _ Tj _I_a_PE_ETP'!$H$22,'I _ Tj _I_a_PE_ETP'!$H$22,IF(K25+I25+G25-F25&lt;0,0,K25+I25+G25-F25))</f>
        <v>71.5</v>
      </c>
      <c r="J26" s="41" t="str">
        <f>IF(I26&lt;0.2*'I _ Tj _I_a_PE_ETP'!$H$22,"APPORT EN EAU NECESSAIRE","-")</f>
        <v>-</v>
      </c>
      <c r="K26" s="40">
        <f>IF(I26&lt;0.2*'I _ Tj _I_a_PE_ETP'!$H$22,'I _ Tj _I_a_PE_ETP'!$H$22-'BESOIN EN EAU_BETTERAVE'!I26,0)</f>
        <v>0</v>
      </c>
      <c r="L26" s="42">
        <f t="shared" si="2"/>
        <v>0</v>
      </c>
      <c r="M26" s="124"/>
      <c r="N26" s="120"/>
    </row>
    <row r="27" spans="2:14" x14ac:dyDescent="0.25">
      <c r="B27" s="133"/>
      <c r="C27" s="67">
        <v>4</v>
      </c>
      <c r="D27" s="38">
        <f>'I _ Tj _I_a_PE_ETP'!$S$11/4</f>
        <v>26.854251440593256</v>
      </c>
      <c r="E27" s="23">
        <v>0</v>
      </c>
      <c r="F27" s="39">
        <f t="shared" si="1"/>
        <v>0</v>
      </c>
      <c r="G27" s="38">
        <f>'I _ Tj _I_a_PE_ETP'!$Q$11/4</f>
        <v>4.3</v>
      </c>
      <c r="H27" s="40">
        <f>IF(H26+G27-F27&gt;'I _ Tj _I_a_PE_ETP'!$H$22,'I _ Tj _I_a_PE_ETP'!$H$22,H26+G27-F27)</f>
        <v>-123.07845814616772</v>
      </c>
      <c r="I27" s="40">
        <f>IF(K26+I26+G26-F26&gt;'I _ Tj _I_a_PE_ETP'!$H$22,'I _ Tj _I_a_PE_ETP'!$H$22,IF(K26+I26+G26-F26&lt;0,0,K26+I26+G26-F26))</f>
        <v>71.5</v>
      </c>
      <c r="J27" s="41" t="str">
        <f>IF(I27&lt;0.2*'I _ Tj _I_a_PE_ETP'!$H$22,"APPORT EN EAU NECESSAIRE","-")</f>
        <v>-</v>
      </c>
      <c r="K27" s="40">
        <f>IF(I27&lt;0.2*'I _ Tj _I_a_PE_ETP'!$H$22,'I _ Tj _I_a_PE_ETP'!$H$22-'BESOIN EN EAU_BETTERAVE'!I27,0)</f>
        <v>0</v>
      </c>
      <c r="L27" s="42">
        <f t="shared" si="2"/>
        <v>0</v>
      </c>
      <c r="M27" s="125"/>
      <c r="N27" s="120"/>
    </row>
    <row r="28" spans="2:14" x14ac:dyDescent="0.25">
      <c r="B28" s="134" t="s">
        <v>5</v>
      </c>
      <c r="C28" s="67">
        <v>1</v>
      </c>
      <c r="D28" s="38">
        <f>'I _ Tj _I_a_PE_ETP'!$S$12/4</f>
        <v>19.015618762599026</v>
      </c>
      <c r="E28" s="23">
        <v>0</v>
      </c>
      <c r="F28" s="39">
        <f t="shared" si="1"/>
        <v>0</v>
      </c>
      <c r="G28" s="38">
        <f>'I _ Tj _I_a_PE_ETP'!$Q$12/4</f>
        <v>4.6900000000000004</v>
      </c>
      <c r="H28" s="40">
        <f>IF(H27+G28-F28&gt;'I _ Tj _I_a_PE_ETP'!$H$22,'I _ Tj _I_a_PE_ETP'!$H$22,H27+G28-F28)</f>
        <v>-118.38845814616772</v>
      </c>
      <c r="I28" s="40">
        <f>IF(K27+I27+G27-F27&gt;'I _ Tj _I_a_PE_ETP'!$H$22,'I _ Tj _I_a_PE_ETP'!$H$22,IF(K27+I27+G27-F27&lt;0,0,K27+I27+G27-F27))</f>
        <v>71.5</v>
      </c>
      <c r="J28" s="41" t="str">
        <f>IF(I28&lt;0.2*'I _ Tj _I_a_PE_ETP'!$H$22,"APPORT EN EAU NECESSAIRE","-")</f>
        <v>-</v>
      </c>
      <c r="K28" s="40">
        <f>IF(I28&lt;0.2*'I _ Tj _I_a_PE_ETP'!$H$22,'I _ Tj _I_a_PE_ETP'!$H$22-'BESOIN EN EAU_BETTERAVE'!I28,0)</f>
        <v>0</v>
      </c>
      <c r="L28" s="42">
        <f t="shared" si="2"/>
        <v>0</v>
      </c>
      <c r="M28" s="123">
        <f>SUM(L28:L31)</f>
        <v>0</v>
      </c>
      <c r="N28" s="120"/>
    </row>
    <row r="29" spans="2:14" x14ac:dyDescent="0.25">
      <c r="B29" s="134"/>
      <c r="C29" s="67">
        <v>2</v>
      </c>
      <c r="D29" s="38">
        <f>'I _ Tj _I_a_PE_ETP'!$S$12/4</f>
        <v>19.015618762599026</v>
      </c>
      <c r="E29" s="23">
        <v>0</v>
      </c>
      <c r="F29" s="39">
        <f t="shared" si="1"/>
        <v>0</v>
      </c>
      <c r="G29" s="38">
        <f>'I _ Tj _I_a_PE_ETP'!$Q$12/4</f>
        <v>4.6900000000000004</v>
      </c>
      <c r="H29" s="40">
        <f>IF(H28+G29-F29&gt;'I _ Tj _I_a_PE_ETP'!$H$22,'I _ Tj _I_a_PE_ETP'!$H$22,H28+G29-F29)</f>
        <v>-113.69845814616772</v>
      </c>
      <c r="I29" s="40">
        <f>IF(K28+I28+G28-F28&gt;'I _ Tj _I_a_PE_ETP'!$H$22,'I _ Tj _I_a_PE_ETP'!$H$22,IF(K28+I28+G28-F28&lt;0,0,K28+I28+G28-F28))</f>
        <v>71.5</v>
      </c>
      <c r="J29" s="41" t="str">
        <f>IF(I29&lt;0.2*'I _ Tj _I_a_PE_ETP'!$H$22,"APPORT EN EAU NECESSAIRE","-")</f>
        <v>-</v>
      </c>
      <c r="K29" s="40">
        <f>IF(I29&lt;0.2*'I _ Tj _I_a_PE_ETP'!$H$22,'I _ Tj _I_a_PE_ETP'!$H$22-'BESOIN EN EAU_BETTERAVE'!I29,0)</f>
        <v>0</v>
      </c>
      <c r="L29" s="42">
        <f t="shared" si="2"/>
        <v>0</v>
      </c>
      <c r="M29" s="124"/>
      <c r="N29" s="120"/>
    </row>
    <row r="30" spans="2:14" x14ac:dyDescent="0.25">
      <c r="B30" s="134"/>
      <c r="C30" s="67">
        <v>3</v>
      </c>
      <c r="D30" s="38">
        <f>'I _ Tj _I_a_PE_ETP'!$S$12/4</f>
        <v>19.015618762599026</v>
      </c>
      <c r="E30" s="23">
        <v>0</v>
      </c>
      <c r="F30" s="39">
        <f t="shared" si="1"/>
        <v>0</v>
      </c>
      <c r="G30" s="38">
        <f>'I _ Tj _I_a_PE_ETP'!$Q$12/4</f>
        <v>4.6900000000000004</v>
      </c>
      <c r="H30" s="40">
        <f>IF(H29+G30-F30&gt;'I _ Tj _I_a_PE_ETP'!$H$22,'I _ Tj _I_a_PE_ETP'!$H$22,H29+G30-F30)</f>
        <v>-109.00845814616773</v>
      </c>
      <c r="I30" s="40">
        <f>IF(K29+I29+G29-F29&gt;'I _ Tj _I_a_PE_ETP'!$H$22,'I _ Tj _I_a_PE_ETP'!$H$22,IF(K29+I29+G29-F29&lt;0,0,K29+I29+G29-F29))</f>
        <v>71.5</v>
      </c>
      <c r="J30" s="41" t="str">
        <f>IF(I30&lt;0.2*'I _ Tj _I_a_PE_ETP'!$H$22,"APPORT EN EAU NECESSAIRE","-")</f>
        <v>-</v>
      </c>
      <c r="K30" s="40">
        <f>IF(I30&lt;0.2*'I _ Tj _I_a_PE_ETP'!$H$22,'I _ Tj _I_a_PE_ETP'!$H$22-'BESOIN EN EAU_BETTERAVE'!I30,0)</f>
        <v>0</v>
      </c>
      <c r="L30" s="42">
        <f t="shared" si="2"/>
        <v>0</v>
      </c>
      <c r="M30" s="124"/>
      <c r="N30" s="120"/>
    </row>
    <row r="31" spans="2:14" x14ac:dyDescent="0.25">
      <c r="B31" s="134"/>
      <c r="C31" s="67">
        <v>4</v>
      </c>
      <c r="D31" s="38">
        <f>'I _ Tj _I_a_PE_ETP'!$S$12/4</f>
        <v>19.015618762599026</v>
      </c>
      <c r="E31" s="23">
        <v>0</v>
      </c>
      <c r="F31" s="39">
        <f t="shared" si="1"/>
        <v>0</v>
      </c>
      <c r="G31" s="38">
        <f>'I _ Tj _I_a_PE_ETP'!$Q$12/4</f>
        <v>4.6900000000000004</v>
      </c>
      <c r="H31" s="40">
        <f>IF(H30+G31-F31&gt;'I _ Tj _I_a_PE_ETP'!$H$22,'I _ Tj _I_a_PE_ETP'!$H$22,H30+G31-F31)</f>
        <v>-104.31845814616773</v>
      </c>
      <c r="I31" s="40">
        <f>IF(K30+I30+G30-F30&gt;'I _ Tj _I_a_PE_ETP'!$H$22,'I _ Tj _I_a_PE_ETP'!$H$22,IF(K30+I30+G30-F30&lt;0,0,K30+I30+G30-F30))</f>
        <v>71.5</v>
      </c>
      <c r="J31" s="41" t="str">
        <f>IF(I31&lt;0.2*'I _ Tj _I_a_PE_ETP'!$H$22,"APPORT EN EAU NECESSAIRE","-")</f>
        <v>-</v>
      </c>
      <c r="K31" s="40">
        <f>IF(I31&lt;0.2*'I _ Tj _I_a_PE_ETP'!$H$22,'I _ Tj _I_a_PE_ETP'!$H$22-'BESOIN EN EAU_BETTERAVE'!I31,0)</f>
        <v>0</v>
      </c>
      <c r="L31" s="42">
        <f t="shared" si="2"/>
        <v>0</v>
      </c>
      <c r="M31" s="125"/>
      <c r="N31" s="120"/>
    </row>
    <row r="32" spans="2:14" x14ac:dyDescent="0.25">
      <c r="B32" s="135" t="s">
        <v>6</v>
      </c>
      <c r="C32" s="67">
        <v>1</v>
      </c>
      <c r="D32" s="38">
        <f>'I _ Tj _I_a_PE_ETP'!$S$13/4</f>
        <v>11.801895099835116</v>
      </c>
      <c r="E32" s="23">
        <v>0</v>
      </c>
      <c r="F32" s="39">
        <f t="shared" si="1"/>
        <v>0</v>
      </c>
      <c r="G32" s="38">
        <f>'I _ Tj _I_a_PE_ETP'!$Q$13/4</f>
        <v>6.23</v>
      </c>
      <c r="H32" s="40">
        <f>IF(H31+G32-F32&gt;'I _ Tj _I_a_PE_ETP'!$H$22,'I _ Tj _I_a_PE_ETP'!$H$22,H31+G32-F32)</f>
        <v>-98.088458146167724</v>
      </c>
      <c r="I32" s="40">
        <f>IF(K31+I31+G31-F31&gt;'I _ Tj _I_a_PE_ETP'!$H$22,'I _ Tj _I_a_PE_ETP'!$H$22,IF(K31+I31+G31-F31&lt;0,0,K31+I31+G31-F31))</f>
        <v>71.5</v>
      </c>
      <c r="J32" s="41" t="str">
        <f>IF(I32&lt;0.2*'I _ Tj _I_a_PE_ETP'!$H$22,"APPORT EN EAU NECESSAIRE","-")</f>
        <v>-</v>
      </c>
      <c r="K32" s="40">
        <f>IF(I32&lt;0.2*'I _ Tj _I_a_PE_ETP'!$H$22,'I _ Tj _I_a_PE_ETP'!$H$22-'BESOIN EN EAU_BETTERAVE'!I32,0)</f>
        <v>0</v>
      </c>
      <c r="L32" s="42">
        <f t="shared" si="2"/>
        <v>0</v>
      </c>
      <c r="M32" s="123">
        <f>SUM(L32:L35)</f>
        <v>0</v>
      </c>
      <c r="N32" s="120"/>
    </row>
    <row r="33" spans="2:14" x14ac:dyDescent="0.25">
      <c r="B33" s="136"/>
      <c r="C33" s="67">
        <v>2</v>
      </c>
      <c r="D33" s="38">
        <f>'I _ Tj _I_a_PE_ETP'!$S$13/4</f>
        <v>11.801895099835116</v>
      </c>
      <c r="E33" s="23">
        <v>0</v>
      </c>
      <c r="F33" s="39">
        <f t="shared" si="1"/>
        <v>0</v>
      </c>
      <c r="G33" s="38">
        <f>'I _ Tj _I_a_PE_ETP'!$Q$13/4</f>
        <v>6.23</v>
      </c>
      <c r="H33" s="40">
        <f>IF(H32+G33-F33&gt;'I _ Tj _I_a_PE_ETP'!$H$22,'I _ Tj _I_a_PE_ETP'!$H$22,H32+G33-F33)</f>
        <v>-91.85845814616772</v>
      </c>
      <c r="I33" s="40">
        <f>IF(K32+I32+G32-F32&gt;'I _ Tj _I_a_PE_ETP'!$H$22,'I _ Tj _I_a_PE_ETP'!$H$22,IF(K32+I32+G32-F32&lt;0,0,K32+I32+G32-F32))</f>
        <v>71.5</v>
      </c>
      <c r="J33" s="41" t="str">
        <f>IF(I33&lt;0.2*'I _ Tj _I_a_PE_ETP'!$H$22,"APPORT EN EAU NECESSAIRE","-")</f>
        <v>-</v>
      </c>
      <c r="K33" s="40">
        <f>IF(I33&lt;0.2*'I _ Tj _I_a_PE_ETP'!$H$22,'I _ Tj _I_a_PE_ETP'!$H$22-'BESOIN EN EAU_BETTERAVE'!I33,0)</f>
        <v>0</v>
      </c>
      <c r="L33" s="42">
        <f t="shared" si="2"/>
        <v>0</v>
      </c>
      <c r="M33" s="124"/>
      <c r="N33" s="120"/>
    </row>
    <row r="34" spans="2:14" x14ac:dyDescent="0.25">
      <c r="B34" s="136"/>
      <c r="C34" s="67">
        <v>3</v>
      </c>
      <c r="D34" s="38">
        <f>'I _ Tj _I_a_PE_ETP'!$S$13/4</f>
        <v>11.801895099835116</v>
      </c>
      <c r="E34" s="23">
        <v>0</v>
      </c>
      <c r="F34" s="39">
        <f t="shared" si="1"/>
        <v>0</v>
      </c>
      <c r="G34" s="38">
        <f>'I _ Tj _I_a_PE_ETP'!$Q$13/4</f>
        <v>6.23</v>
      </c>
      <c r="H34" s="40">
        <f>IF(H33+G34-F34&gt;'I _ Tj _I_a_PE_ETP'!$H$22,'I _ Tj _I_a_PE_ETP'!$H$22,H33+G34-F34)</f>
        <v>-85.628458146167716</v>
      </c>
      <c r="I34" s="40">
        <f>IF(K33+I33+G33-F33&gt;'I _ Tj _I_a_PE_ETP'!$H$22,'I _ Tj _I_a_PE_ETP'!$H$22,IF(K33+I33+G33-F33&lt;0,0,K33+I33+G33-F33))</f>
        <v>71.5</v>
      </c>
      <c r="J34" s="41" t="str">
        <f>IF(I34&lt;0.2*'I _ Tj _I_a_PE_ETP'!$H$22,"APPORT EN EAU NECESSAIRE","-")</f>
        <v>-</v>
      </c>
      <c r="K34" s="40">
        <f>IF(I34&lt;0.2*'I _ Tj _I_a_PE_ETP'!$H$22,'I _ Tj _I_a_PE_ETP'!$H$22-'BESOIN EN EAU_BETTERAVE'!I34,0)</f>
        <v>0</v>
      </c>
      <c r="L34" s="42">
        <f t="shared" si="2"/>
        <v>0</v>
      </c>
      <c r="M34" s="124"/>
      <c r="N34" s="120"/>
    </row>
    <row r="35" spans="2:14" x14ac:dyDescent="0.25">
      <c r="B35" s="137"/>
      <c r="C35" s="67">
        <v>4</v>
      </c>
      <c r="D35" s="38">
        <f>'I _ Tj _I_a_PE_ETP'!$S$13/4</f>
        <v>11.801895099835116</v>
      </c>
      <c r="E35" s="23">
        <v>0</v>
      </c>
      <c r="F35" s="39">
        <f t="shared" si="1"/>
        <v>0</v>
      </c>
      <c r="G35" s="38">
        <f>'I _ Tj _I_a_PE_ETP'!$Q$13/4</f>
        <v>6.23</v>
      </c>
      <c r="H35" s="40">
        <f>IF(H34+G35-F35&gt;'I _ Tj _I_a_PE_ETP'!$H$22,'I _ Tj _I_a_PE_ETP'!$H$22,H34+G35-F35)</f>
        <v>-79.398458146167712</v>
      </c>
      <c r="I35" s="40">
        <f>IF(K34+I34+G34-F34&gt;'I _ Tj _I_a_PE_ETP'!$H$22,'I _ Tj _I_a_PE_ETP'!$H$22,IF(K34+I34+G34-F34&lt;0,0,K34+I34+G34-F34))</f>
        <v>71.5</v>
      </c>
      <c r="J35" s="41" t="str">
        <f>IF(I35&lt;0.2*'I _ Tj _I_a_PE_ETP'!$H$22,"APPORT EN EAU NECESSAIRE","-")</f>
        <v>-</v>
      </c>
      <c r="K35" s="40">
        <f>IF(I35&lt;0.2*'I _ Tj _I_a_PE_ETP'!$H$22,'I _ Tj _I_a_PE_ETP'!$H$22-'BESOIN EN EAU_BETTERAVE'!I35,0)</f>
        <v>0</v>
      </c>
      <c r="L35" s="42">
        <f t="shared" si="2"/>
        <v>0</v>
      </c>
      <c r="M35" s="125"/>
      <c r="N35" s="121"/>
    </row>
  </sheetData>
  <mergeCells count="18">
    <mergeCell ref="M24:M27"/>
    <mergeCell ref="B4:B7"/>
    <mergeCell ref="M4:M7"/>
    <mergeCell ref="B1:G1"/>
    <mergeCell ref="N4:N35"/>
    <mergeCell ref="B8:B11"/>
    <mergeCell ref="M8:M11"/>
    <mergeCell ref="B12:B15"/>
    <mergeCell ref="M12:M15"/>
    <mergeCell ref="B16:B19"/>
    <mergeCell ref="M16:M19"/>
    <mergeCell ref="B32:B35"/>
    <mergeCell ref="M32:M35"/>
    <mergeCell ref="B28:B31"/>
    <mergeCell ref="M28:M31"/>
    <mergeCell ref="B20:B23"/>
    <mergeCell ref="M20:M23"/>
    <mergeCell ref="B24:B27"/>
  </mergeCells>
  <pageMargins left="0.11811023622047245" right="0.11811023622047245" top="0.15748031496062992" bottom="0.15748031496062992" header="0.11811023622047245" footer="0.11811023622047245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workbookViewId="0">
      <selection activeCell="B1" sqref="B1:I1"/>
    </sheetView>
  </sheetViews>
  <sheetFormatPr baseColWidth="10" defaultRowHeight="15" x14ac:dyDescent="0.25"/>
  <cols>
    <col min="1" max="1" width="3.140625" style="51" customWidth="1"/>
    <col min="2" max="2" width="12" style="51" customWidth="1"/>
    <col min="3" max="3" width="10" style="51" bestFit="1" customWidth="1"/>
    <col min="4" max="4" width="5.5703125" style="51" bestFit="1" customWidth="1"/>
    <col min="5" max="5" width="5.7109375" style="51" bestFit="1" customWidth="1"/>
    <col min="6" max="6" width="5.5703125" style="51" bestFit="1" customWidth="1"/>
    <col min="7" max="7" width="5.7109375" style="51" customWidth="1"/>
    <col min="8" max="8" width="0.140625" style="52" customWidth="1"/>
    <col min="9" max="9" width="5.5703125" style="53" bestFit="1" customWidth="1"/>
    <col min="10" max="10" width="19.5703125" style="51" customWidth="1"/>
    <col min="11" max="11" width="15.85546875" style="51" customWidth="1"/>
    <col min="12" max="12" width="21.28515625" style="56" customWidth="1"/>
    <col min="13" max="13" width="17.140625" style="51" customWidth="1"/>
    <col min="14" max="14" width="17.28515625" style="51" bestFit="1" customWidth="1"/>
    <col min="15" max="16384" width="11.42578125" style="51"/>
  </cols>
  <sheetData>
    <row r="1" spans="2:14" ht="26.25" x14ac:dyDescent="0.4">
      <c r="B1" s="129" t="s">
        <v>65</v>
      </c>
      <c r="C1" s="130"/>
      <c r="D1" s="130"/>
      <c r="E1" s="131"/>
      <c r="F1" s="131"/>
      <c r="G1" s="132"/>
      <c r="H1" s="132"/>
      <c r="I1" s="132"/>
      <c r="K1" s="54" t="s">
        <v>36</v>
      </c>
      <c r="L1" s="70">
        <v>15</v>
      </c>
      <c r="M1" s="51" t="s">
        <v>37</v>
      </c>
    </row>
    <row r="2" spans="2:14" ht="15" customHeight="1" x14ac:dyDescent="0.35">
      <c r="E2" s="55"/>
      <c r="J2" s="51" t="s">
        <v>34</v>
      </c>
    </row>
    <row r="3" spans="2:14" ht="63" x14ac:dyDescent="0.25">
      <c r="B3" s="43" t="s">
        <v>7</v>
      </c>
      <c r="C3" s="43" t="s">
        <v>8</v>
      </c>
      <c r="D3" s="44" t="s">
        <v>9</v>
      </c>
      <c r="E3" s="43" t="s">
        <v>23</v>
      </c>
      <c r="F3" s="43" t="s">
        <v>24</v>
      </c>
      <c r="G3" s="43" t="s">
        <v>26</v>
      </c>
      <c r="H3" s="45" t="s">
        <v>33</v>
      </c>
      <c r="I3" s="46" t="s">
        <v>25</v>
      </c>
      <c r="J3" s="43" t="s">
        <v>27</v>
      </c>
      <c r="K3" s="43" t="s">
        <v>35</v>
      </c>
      <c r="L3" s="47" t="s">
        <v>57</v>
      </c>
      <c r="M3" s="47" t="s">
        <v>58</v>
      </c>
      <c r="N3" s="47" t="s">
        <v>59</v>
      </c>
    </row>
    <row r="4" spans="2:14" x14ac:dyDescent="0.25">
      <c r="B4" s="134" t="s">
        <v>14</v>
      </c>
      <c r="C4" s="57">
        <v>1</v>
      </c>
      <c r="D4" s="38">
        <v>1.8</v>
      </c>
      <c r="E4" s="81">
        <v>0</v>
      </c>
      <c r="F4" s="39">
        <f>D4*E4</f>
        <v>0</v>
      </c>
      <c r="G4" s="38">
        <f>'I _ Tj _I_a_PE_ETP'!$Q$6/4</f>
        <v>4.4400000000000004</v>
      </c>
      <c r="H4" s="40">
        <v>60</v>
      </c>
      <c r="I4" s="40">
        <f>'I _ Tj _I_a_PE_ETP'!$H$22</f>
        <v>71.5</v>
      </c>
      <c r="J4" s="41" t="str">
        <f>IF(I4&lt;0.2*'I _ Tj _I_a_PE_ETP'!$H$22,"APPORT EN EAU NECESSAIRE","-")</f>
        <v>-</v>
      </c>
      <c r="K4" s="40">
        <f>IF(I4&lt;0.2*'I _ Tj _I_a_PE_ETP'!$H$22,'I _ Tj _I_a_PE_ETP'!$H$22-'BESOIN EN EAU_CARROTTES'!I4,0)</f>
        <v>0</v>
      </c>
      <c r="L4" s="42">
        <f t="shared" ref="L4:L23" si="0">IF(E4=0,0,K4*$L$1*10000/1000)</f>
        <v>0</v>
      </c>
      <c r="M4" s="123">
        <f>SUM(L4:L7)</f>
        <v>0</v>
      </c>
      <c r="N4" s="119">
        <f>SUM(L4:L35)</f>
        <v>39898.036812751336</v>
      </c>
    </row>
    <row r="5" spans="2:14" x14ac:dyDescent="0.25">
      <c r="B5" s="134"/>
      <c r="C5" s="57">
        <v>2</v>
      </c>
      <c r="D5" s="38">
        <f>'I _ Tj _I_a_PE_ETP'!$S$6/4</f>
        <v>7.4280867177061722</v>
      </c>
      <c r="E5" s="81">
        <v>0</v>
      </c>
      <c r="F5" s="39">
        <f t="shared" ref="F5:F35" si="1">D5*E5</f>
        <v>0</v>
      </c>
      <c r="G5" s="38">
        <f>'I _ Tj _I_a_PE_ETP'!$Q$6/4</f>
        <v>4.4400000000000004</v>
      </c>
      <c r="H5" s="40">
        <f>IF(H4+G5-F5&gt;'I _ Tj _I_a_PE_ETP'!$H$22,'I _ Tj _I_a_PE_ETP'!$H$22,H4+G5-F5)</f>
        <v>64.44</v>
      </c>
      <c r="I5" s="40">
        <f>IF(K4+I4+G4-F4&gt;'I _ Tj _I_a_PE_ETP'!$H$22,'I _ Tj _I_a_PE_ETP'!$H$22,IF(K4+I4+G4-F4&lt;0,0,K4+I4+G4-F4))</f>
        <v>71.5</v>
      </c>
      <c r="J5" s="41" t="str">
        <f>IF(I5&lt;0.2*'I _ Tj _I_a_PE_ETP'!$H$22,"APPORT EN EAU NECESSAIRE","-")</f>
        <v>-</v>
      </c>
      <c r="K5" s="40">
        <f>IF(I5&lt;0.2*'I _ Tj _I_a_PE_ETP'!$H$22,'I _ Tj _I_a_PE_ETP'!$H$22-'BESOIN EN EAU_CARROTTES'!I5,0)</f>
        <v>0</v>
      </c>
      <c r="L5" s="42">
        <f t="shared" si="0"/>
        <v>0</v>
      </c>
      <c r="M5" s="124"/>
      <c r="N5" s="120"/>
    </row>
    <row r="6" spans="2:14" x14ac:dyDescent="0.25">
      <c r="B6" s="134"/>
      <c r="C6" s="57">
        <v>3</v>
      </c>
      <c r="D6" s="38">
        <f>'I _ Tj _I_a_PE_ETP'!$S$6/4</f>
        <v>7.4280867177061722</v>
      </c>
      <c r="E6" s="81">
        <v>0</v>
      </c>
      <c r="F6" s="39">
        <f t="shared" si="1"/>
        <v>0</v>
      </c>
      <c r="G6" s="38">
        <f>'I _ Tj _I_a_PE_ETP'!$Q$6/4</f>
        <v>4.4400000000000004</v>
      </c>
      <c r="H6" s="40">
        <f>IF(H5+G6-F6&gt;'I _ Tj _I_a_PE_ETP'!$H$22,'I _ Tj _I_a_PE_ETP'!$H$22,H5+G6-F6)</f>
        <v>68.88</v>
      </c>
      <c r="I6" s="40">
        <f>IF(K5+I5+G5-F5&gt;'I _ Tj _I_a_PE_ETP'!$H$22,'I _ Tj _I_a_PE_ETP'!$H$22,IF(K5+I5+G5-F5&lt;0,0,K5+I5+G5-F5))</f>
        <v>71.5</v>
      </c>
      <c r="J6" s="41" t="str">
        <f>IF(I6&lt;0.2*'I _ Tj _I_a_PE_ETP'!$H$22,"APPORT EN EAU NECESSAIRE","-")</f>
        <v>-</v>
      </c>
      <c r="K6" s="40">
        <f>IF(I6&lt;0.2*'I _ Tj _I_a_PE_ETP'!$H$22,'I _ Tj _I_a_PE_ETP'!$H$22-'BESOIN EN EAU_CARROTTES'!I6,0)</f>
        <v>0</v>
      </c>
      <c r="L6" s="42">
        <f t="shared" si="0"/>
        <v>0</v>
      </c>
      <c r="M6" s="124"/>
      <c r="N6" s="120"/>
    </row>
    <row r="7" spans="2:14" x14ac:dyDescent="0.25">
      <c r="B7" s="134"/>
      <c r="C7" s="57">
        <v>4</v>
      </c>
      <c r="D7" s="38">
        <f>'I _ Tj _I_a_PE_ETP'!$S$6/4</f>
        <v>7.4280867177061722</v>
      </c>
      <c r="E7" s="81">
        <v>0</v>
      </c>
      <c r="F7" s="39">
        <f t="shared" si="1"/>
        <v>0</v>
      </c>
      <c r="G7" s="38">
        <f>'I _ Tj _I_a_PE_ETP'!$Q$6/4</f>
        <v>4.4400000000000004</v>
      </c>
      <c r="H7" s="40">
        <f>IF(H6+G7-F7&gt;'I _ Tj _I_a_PE_ETP'!$H$22,'I _ Tj _I_a_PE_ETP'!$H$22,H6+G7-F7)</f>
        <v>71.5</v>
      </c>
      <c r="I7" s="40">
        <f>IF(K6+I6+G6-F6&gt;'I _ Tj _I_a_PE_ETP'!$H$22,'I _ Tj _I_a_PE_ETP'!$H$22,IF(K6+I6+G6-F6&lt;0,0,K6+I6+G6-F6))</f>
        <v>71.5</v>
      </c>
      <c r="J7" s="41" t="str">
        <f>IF(I7&lt;0.2*'I _ Tj _I_a_PE_ETP'!$H$22,"APPORT EN EAU NECESSAIRE","-")</f>
        <v>-</v>
      </c>
      <c r="K7" s="40">
        <f>IF(I7&lt;0.2*'I _ Tj _I_a_PE_ETP'!$H$22,'I _ Tj _I_a_PE_ETP'!$H$22-'BESOIN EN EAU_CARROTTES'!I7,0)</f>
        <v>0</v>
      </c>
      <c r="L7" s="42">
        <f t="shared" si="0"/>
        <v>0</v>
      </c>
      <c r="M7" s="125"/>
      <c r="N7" s="120"/>
    </row>
    <row r="8" spans="2:14" x14ac:dyDescent="0.25">
      <c r="B8" s="134" t="s">
        <v>0</v>
      </c>
      <c r="C8" s="57">
        <v>1</v>
      </c>
      <c r="D8" s="38">
        <f>'I _ Tj _I_a_PE_ETP'!$S$7/4</f>
        <v>11.882166815931603</v>
      </c>
      <c r="E8" s="81">
        <v>0</v>
      </c>
      <c r="F8" s="39">
        <f t="shared" si="1"/>
        <v>0</v>
      </c>
      <c r="G8" s="38">
        <f>'I _ Tj _I_a_PE_ETP'!$Q$7/4</f>
        <v>4.5</v>
      </c>
      <c r="H8" s="40">
        <f>IF(H7+G8-F8&gt;'I _ Tj _I_a_PE_ETP'!$H$22,'I _ Tj _I_a_PE_ETP'!$H$22,H7+G8-F8)</f>
        <v>71.5</v>
      </c>
      <c r="I8" s="40">
        <f>IF(K7+I7+G7-F7&gt;'I _ Tj _I_a_PE_ETP'!$H$22,'I _ Tj _I_a_PE_ETP'!$H$22,IF(K7+I7+G7-F7&lt;0,0,K7+I7+G7-F7))</f>
        <v>71.5</v>
      </c>
      <c r="J8" s="41" t="str">
        <f>IF(I8&lt;0.2*'I _ Tj _I_a_PE_ETP'!$H$22,"APPORT EN EAU NECESSAIRE","-")</f>
        <v>-</v>
      </c>
      <c r="K8" s="40">
        <f>IF(I8&lt;0.2*'I _ Tj _I_a_PE_ETP'!$H$22,'I _ Tj _I_a_PE_ETP'!$H$22-'BESOIN EN EAU_CARROTTES'!I8,0)</f>
        <v>0</v>
      </c>
      <c r="L8" s="42">
        <f t="shared" si="0"/>
        <v>0</v>
      </c>
      <c r="M8" s="123">
        <f>SUM(L8:L11)</f>
        <v>0</v>
      </c>
      <c r="N8" s="120"/>
    </row>
    <row r="9" spans="2:14" x14ac:dyDescent="0.25">
      <c r="B9" s="134"/>
      <c r="C9" s="57">
        <v>2</v>
      </c>
      <c r="D9" s="38">
        <f>'I _ Tj _I_a_PE_ETP'!$S$7/4</f>
        <v>11.882166815931603</v>
      </c>
      <c r="E9" s="81">
        <v>0</v>
      </c>
      <c r="F9" s="39">
        <f t="shared" si="1"/>
        <v>0</v>
      </c>
      <c r="G9" s="38">
        <f>'I _ Tj _I_a_PE_ETP'!$Q$7/4</f>
        <v>4.5</v>
      </c>
      <c r="H9" s="40">
        <f>IF(H8+G9-F9&gt;'I _ Tj _I_a_PE_ETP'!$H$22,'I _ Tj _I_a_PE_ETP'!$H$22,H8+G9-F9)</f>
        <v>71.5</v>
      </c>
      <c r="I9" s="40">
        <f>IF(K8+I8+G8-F8&gt;'I _ Tj _I_a_PE_ETP'!$H$22,'I _ Tj _I_a_PE_ETP'!$H$22,IF(K8+I8+G8-F8&lt;0,0,K8+I8+G8-F8))</f>
        <v>71.5</v>
      </c>
      <c r="J9" s="41" t="str">
        <f>IF(I9&lt;0.2*'I _ Tj _I_a_PE_ETP'!$H$22,"APPORT EN EAU NECESSAIRE","-")</f>
        <v>-</v>
      </c>
      <c r="K9" s="40">
        <f>IF(I9&lt;0.2*'I _ Tj _I_a_PE_ETP'!$H$22,'I _ Tj _I_a_PE_ETP'!$H$22-'BESOIN EN EAU_CARROTTES'!I9,0)</f>
        <v>0</v>
      </c>
      <c r="L9" s="42">
        <f t="shared" si="0"/>
        <v>0</v>
      </c>
      <c r="M9" s="124"/>
      <c r="N9" s="120"/>
    </row>
    <row r="10" spans="2:14" x14ac:dyDescent="0.25">
      <c r="B10" s="134"/>
      <c r="C10" s="57">
        <v>3</v>
      </c>
      <c r="D10" s="38">
        <f>'I _ Tj _I_a_PE_ETP'!$S$7/4</f>
        <v>11.882166815931603</v>
      </c>
      <c r="E10" s="81">
        <v>0</v>
      </c>
      <c r="F10" s="39">
        <f t="shared" si="1"/>
        <v>0</v>
      </c>
      <c r="G10" s="38">
        <f>'I _ Tj _I_a_PE_ETP'!$Q$7/4</f>
        <v>4.5</v>
      </c>
      <c r="H10" s="40">
        <f>IF(H9+G10-F10&gt;'I _ Tj _I_a_PE_ETP'!$H$22,'I _ Tj _I_a_PE_ETP'!$H$22,H9+G10-F10)</f>
        <v>71.5</v>
      </c>
      <c r="I10" s="40">
        <f>IF(K9+I9+G9-F9&gt;'I _ Tj _I_a_PE_ETP'!$H$22,'I _ Tj _I_a_PE_ETP'!$H$22,IF(K9+I9+G9-F9&lt;0,0,K9+I9+G9-F9))</f>
        <v>71.5</v>
      </c>
      <c r="J10" s="41" t="str">
        <f>IF(I10&lt;0.2*'I _ Tj _I_a_PE_ETP'!$H$22,"APPORT EN EAU NECESSAIRE","-")</f>
        <v>-</v>
      </c>
      <c r="K10" s="40">
        <f>IF(I10&lt;0.2*'I _ Tj _I_a_PE_ETP'!$H$22,'I _ Tj _I_a_PE_ETP'!$H$22-'BESOIN EN EAU_CARROTTES'!I10,0)</f>
        <v>0</v>
      </c>
      <c r="L10" s="42">
        <f t="shared" si="0"/>
        <v>0</v>
      </c>
      <c r="M10" s="124"/>
      <c r="N10" s="120"/>
    </row>
    <row r="11" spans="2:14" x14ac:dyDescent="0.25">
      <c r="B11" s="134"/>
      <c r="C11" s="57">
        <v>4</v>
      </c>
      <c r="D11" s="38">
        <f>'I _ Tj _I_a_PE_ETP'!$S$7/4</f>
        <v>11.882166815931603</v>
      </c>
      <c r="E11" s="81">
        <v>0</v>
      </c>
      <c r="F11" s="39">
        <f t="shared" si="1"/>
        <v>0</v>
      </c>
      <c r="G11" s="38">
        <f>'I _ Tj _I_a_PE_ETP'!$Q$7/4</f>
        <v>4.5</v>
      </c>
      <c r="H11" s="40">
        <f>IF(H10+G11-F11&gt;'I _ Tj _I_a_PE_ETP'!$H$22,'I _ Tj _I_a_PE_ETP'!$H$22,H10+G11-F11)</f>
        <v>71.5</v>
      </c>
      <c r="I11" s="40">
        <f>IF(K10+I10+G10-F10&gt;'I _ Tj _I_a_PE_ETP'!$H$22,'I _ Tj _I_a_PE_ETP'!$H$22,IF(K10+I10+G10-F10&lt;0,0,K10+I10+G10-F10))</f>
        <v>71.5</v>
      </c>
      <c r="J11" s="41" t="str">
        <f>IF(I11&lt;0.2*'I _ Tj _I_a_PE_ETP'!$H$22,"APPORT EN EAU NECESSAIRE","-")</f>
        <v>-</v>
      </c>
      <c r="K11" s="40">
        <f>IF(I11&lt;0.2*'I _ Tj _I_a_PE_ETP'!$H$22,'I _ Tj _I_a_PE_ETP'!$H$22-'BESOIN EN EAU_CARROTTES'!I11,0)</f>
        <v>0</v>
      </c>
      <c r="L11" s="42">
        <f t="shared" si="0"/>
        <v>0</v>
      </c>
      <c r="M11" s="125"/>
      <c r="N11" s="120"/>
    </row>
    <row r="12" spans="2:14" x14ac:dyDescent="0.25">
      <c r="B12" s="134" t="s">
        <v>1</v>
      </c>
      <c r="C12" s="57">
        <v>1</v>
      </c>
      <c r="D12" s="38">
        <f>'I _ Tj _I_a_PE_ETP'!$S$8/4</f>
        <v>19.101306982400679</v>
      </c>
      <c r="E12" s="81">
        <v>0</v>
      </c>
      <c r="F12" s="39">
        <f t="shared" si="1"/>
        <v>0</v>
      </c>
      <c r="G12" s="38">
        <f>'I _ Tj _I_a_PE_ETP'!$Q$8/4</f>
        <v>5.4700000000000006</v>
      </c>
      <c r="H12" s="40">
        <f>IF(H11+G12-F12&gt;'I _ Tj _I_a_PE_ETP'!$H$22,'I _ Tj _I_a_PE_ETP'!$H$22,H11+G12-F12)</f>
        <v>71.5</v>
      </c>
      <c r="I12" s="40">
        <f>IF(K11+I11+G11-F11&gt;'I _ Tj _I_a_PE_ETP'!$H$22,'I _ Tj _I_a_PE_ETP'!$H$22,IF(K11+I11+G11-F11&lt;0,0,K11+I11+G11-F11))</f>
        <v>71.5</v>
      </c>
      <c r="J12" s="41" t="str">
        <f>IF(I12&lt;0.2*'I _ Tj _I_a_PE_ETP'!$H$22,"APPORT EN EAU NECESSAIRE","-")</f>
        <v>-</v>
      </c>
      <c r="K12" s="40">
        <f>IF(I12&lt;0.2*'I _ Tj _I_a_PE_ETP'!$H$22,'I _ Tj _I_a_PE_ETP'!$H$22-'BESOIN EN EAU_CARROTTES'!I12,0)</f>
        <v>0</v>
      </c>
      <c r="L12" s="42">
        <f t="shared" si="0"/>
        <v>0</v>
      </c>
      <c r="M12" s="123">
        <f>SUM(L12:L15)</f>
        <v>0</v>
      </c>
      <c r="N12" s="120"/>
    </row>
    <row r="13" spans="2:14" x14ac:dyDescent="0.25">
      <c r="B13" s="134"/>
      <c r="C13" s="57">
        <v>2</v>
      </c>
      <c r="D13" s="38">
        <f>'I _ Tj _I_a_PE_ETP'!$S$8/4</f>
        <v>19.101306982400679</v>
      </c>
      <c r="E13" s="81">
        <v>0</v>
      </c>
      <c r="F13" s="39">
        <f t="shared" si="1"/>
        <v>0</v>
      </c>
      <c r="G13" s="38">
        <f>'I _ Tj _I_a_PE_ETP'!$Q$8/4</f>
        <v>5.4700000000000006</v>
      </c>
      <c r="H13" s="40">
        <f>IF(H12+G13-F13&gt;'I _ Tj _I_a_PE_ETP'!$H$22,'I _ Tj _I_a_PE_ETP'!$H$22,H12+G13-F13)</f>
        <v>71.5</v>
      </c>
      <c r="I13" s="40">
        <f>IF(K12+I12+G12-F12&gt;'I _ Tj _I_a_PE_ETP'!$H$22,'I _ Tj _I_a_PE_ETP'!$H$22,IF(K12+I12+G12-F12&lt;0,0,K12+I12+G12-F12))</f>
        <v>71.5</v>
      </c>
      <c r="J13" s="41" t="str">
        <f>IF(I13&lt;0.2*'I _ Tj _I_a_PE_ETP'!$H$22,"APPORT EN EAU NECESSAIRE","-")</f>
        <v>-</v>
      </c>
      <c r="K13" s="40">
        <f>IF(I13&lt;0.2*'I _ Tj _I_a_PE_ETP'!$H$22,'I _ Tj _I_a_PE_ETP'!$H$22-'BESOIN EN EAU_CARROTTES'!I13,0)</f>
        <v>0</v>
      </c>
      <c r="L13" s="42">
        <f t="shared" si="0"/>
        <v>0</v>
      </c>
      <c r="M13" s="124"/>
      <c r="N13" s="120"/>
    </row>
    <row r="14" spans="2:14" x14ac:dyDescent="0.25">
      <c r="B14" s="134"/>
      <c r="C14" s="57">
        <v>3</v>
      </c>
      <c r="D14" s="38">
        <f>'I _ Tj _I_a_PE_ETP'!$S$8/4</f>
        <v>19.101306982400679</v>
      </c>
      <c r="E14" s="81">
        <v>0.5</v>
      </c>
      <c r="F14" s="39">
        <f t="shared" si="1"/>
        <v>9.5506534912003396</v>
      </c>
      <c r="G14" s="38">
        <f>'I _ Tj _I_a_PE_ETP'!$Q$8/4</f>
        <v>5.4700000000000006</v>
      </c>
      <c r="H14" s="40">
        <f>IF(H13+G14-F14&gt;'I _ Tj _I_a_PE_ETP'!$H$22,'I _ Tj _I_a_PE_ETP'!$H$22,H13+G14-F14)</f>
        <v>67.419346508799663</v>
      </c>
      <c r="I14" s="40">
        <f>IF(K13+I13+G13-F13&gt;'I _ Tj _I_a_PE_ETP'!$H$22,'I _ Tj _I_a_PE_ETP'!$H$22,IF(K13+I13+G13-F13&lt;0,0,K13+I13+G13-F13))</f>
        <v>71.5</v>
      </c>
      <c r="J14" s="41" t="str">
        <f>IF(I14&lt;0.2*'I _ Tj _I_a_PE_ETP'!$H$22,"APPORT EN EAU NECESSAIRE","-")</f>
        <v>-</v>
      </c>
      <c r="K14" s="40">
        <f>IF(I14&lt;0.2*'I _ Tj _I_a_PE_ETP'!$H$22,'I _ Tj _I_a_PE_ETP'!$H$22-'BESOIN EN EAU_CARROTTES'!I14,0)</f>
        <v>0</v>
      </c>
      <c r="L14" s="42">
        <f t="shared" si="0"/>
        <v>0</v>
      </c>
      <c r="M14" s="124"/>
      <c r="N14" s="120"/>
    </row>
    <row r="15" spans="2:14" x14ac:dyDescent="0.25">
      <c r="B15" s="134"/>
      <c r="C15" s="57">
        <v>4</v>
      </c>
      <c r="D15" s="38">
        <f>'I _ Tj _I_a_PE_ETP'!$S$8/4</f>
        <v>19.101306982400679</v>
      </c>
      <c r="E15" s="81">
        <v>0.5</v>
      </c>
      <c r="F15" s="39">
        <f t="shared" si="1"/>
        <v>9.5506534912003396</v>
      </c>
      <c r="G15" s="38">
        <f>'I _ Tj _I_a_PE_ETP'!$Q$8/4</f>
        <v>5.4700000000000006</v>
      </c>
      <c r="H15" s="40">
        <f>IF(H14+G15-F15&gt;'I _ Tj _I_a_PE_ETP'!$H$22,'I _ Tj _I_a_PE_ETP'!$H$22,H14+G15-F15)</f>
        <v>63.338693017599326</v>
      </c>
      <c r="I15" s="40">
        <f>IF(K14+I14+G14-F14&gt;'I _ Tj _I_a_PE_ETP'!$H$22,'I _ Tj _I_a_PE_ETP'!$H$22,IF(K14+I14+G14-F14&lt;0,0,K14+I14+G14-F14))</f>
        <v>67.419346508799663</v>
      </c>
      <c r="J15" s="41" t="str">
        <f>IF(I15&lt;0.2*'I _ Tj _I_a_PE_ETP'!$H$22,"APPORT EN EAU NECESSAIRE","-")</f>
        <v>-</v>
      </c>
      <c r="K15" s="40">
        <f>IF(I15&lt;0.2*'I _ Tj _I_a_PE_ETP'!$H$22,'I _ Tj _I_a_PE_ETP'!$H$22-'BESOIN EN EAU_CARROTTES'!I15,0)</f>
        <v>0</v>
      </c>
      <c r="L15" s="42">
        <f t="shared" si="0"/>
        <v>0</v>
      </c>
      <c r="M15" s="125"/>
      <c r="N15" s="120"/>
    </row>
    <row r="16" spans="2:14" x14ac:dyDescent="0.25">
      <c r="B16" s="133" t="s">
        <v>2</v>
      </c>
      <c r="C16" s="57">
        <v>1</v>
      </c>
      <c r="D16" s="38">
        <f>'I _ Tj _I_a_PE_ETP'!$S$9/4</f>
        <v>25.764403573834144</v>
      </c>
      <c r="E16" s="81">
        <v>0.5</v>
      </c>
      <c r="F16" s="39">
        <f t="shared" si="1"/>
        <v>12.882201786917072</v>
      </c>
      <c r="G16" s="38">
        <f>'I _ Tj _I_a_PE_ETP'!$Q$9/4</f>
        <v>4.82</v>
      </c>
      <c r="H16" s="40">
        <f>IF(H15+G16-F16&gt;'I _ Tj _I_a_PE_ETP'!$H$22,'I _ Tj _I_a_PE_ETP'!$H$22,H15+G16-F16)</f>
        <v>55.276491230682247</v>
      </c>
      <c r="I16" s="40">
        <f>IF(K15+I15+G15-F15&gt;'I _ Tj _I_a_PE_ETP'!$H$22,'I _ Tj _I_a_PE_ETP'!$H$22,IF(K15+I15+G15-F15&lt;0,0,K15+I15+G15-F15))</f>
        <v>63.338693017599326</v>
      </c>
      <c r="J16" s="41" t="str">
        <f>IF(I16&lt;0.2*'I _ Tj _I_a_PE_ETP'!$H$22,"APPORT EN EAU NECESSAIRE","-")</f>
        <v>-</v>
      </c>
      <c r="K16" s="40">
        <f>IF(I16&lt;0.2*'I _ Tj _I_a_PE_ETP'!$H$22,'I _ Tj _I_a_PE_ETP'!$H$22-'BESOIN EN EAU_CARROTTES'!I16,0)</f>
        <v>0</v>
      </c>
      <c r="L16" s="42">
        <f t="shared" si="0"/>
        <v>0</v>
      </c>
      <c r="M16" s="123">
        <f>SUM(L16:L19)</f>
        <v>0</v>
      </c>
      <c r="N16" s="120"/>
    </row>
    <row r="17" spans="2:14" x14ac:dyDescent="0.25">
      <c r="B17" s="133"/>
      <c r="C17" s="57">
        <v>2</v>
      </c>
      <c r="D17" s="38">
        <f>'I _ Tj _I_a_PE_ETP'!$S$9/4</f>
        <v>25.764403573834144</v>
      </c>
      <c r="E17" s="81">
        <v>0.5</v>
      </c>
      <c r="F17" s="39">
        <f t="shared" si="1"/>
        <v>12.882201786917072</v>
      </c>
      <c r="G17" s="38">
        <f>'I _ Tj _I_a_PE_ETP'!$Q$9/4</f>
        <v>4.82</v>
      </c>
      <c r="H17" s="40">
        <f>IF(H16+G17-F17&gt;'I _ Tj _I_a_PE_ETP'!$H$22,'I _ Tj _I_a_PE_ETP'!$H$22,H16+G17-F17)</f>
        <v>47.214289443765175</v>
      </c>
      <c r="I17" s="40">
        <f>IF(K16+I16+G16-F16&gt;'I _ Tj _I_a_PE_ETP'!$H$22,'I _ Tj _I_a_PE_ETP'!$H$22,IF(K16+I16+G16-F16&lt;0,0,K16+I16+G16-F16))</f>
        <v>55.276491230682247</v>
      </c>
      <c r="J17" s="41" t="str">
        <f>IF(I17&lt;0.2*'I _ Tj _I_a_PE_ETP'!$H$22,"APPORT EN EAU NECESSAIRE","-")</f>
        <v>-</v>
      </c>
      <c r="K17" s="40">
        <f>IF(I17&lt;0.2*'I _ Tj _I_a_PE_ETP'!$H$22,'I _ Tj _I_a_PE_ETP'!$H$22-'BESOIN EN EAU_CARROTTES'!I17,0)</f>
        <v>0</v>
      </c>
      <c r="L17" s="42">
        <f t="shared" si="0"/>
        <v>0</v>
      </c>
      <c r="M17" s="124"/>
      <c r="N17" s="120"/>
    </row>
    <row r="18" spans="2:14" x14ac:dyDescent="0.25">
      <c r="B18" s="133"/>
      <c r="C18" s="57">
        <v>3</v>
      </c>
      <c r="D18" s="38">
        <f>'I _ Tj _I_a_PE_ETP'!$S$9/4</f>
        <v>25.764403573834144</v>
      </c>
      <c r="E18" s="81">
        <v>1</v>
      </c>
      <c r="F18" s="39">
        <f t="shared" si="1"/>
        <v>25.764403573834144</v>
      </c>
      <c r="G18" s="38">
        <f>'I _ Tj _I_a_PE_ETP'!$Q$9/4</f>
        <v>4.82</v>
      </c>
      <c r="H18" s="40">
        <f>IF(H17+G18-F18&gt;'I _ Tj _I_a_PE_ETP'!$H$22,'I _ Tj _I_a_PE_ETP'!$H$22,H17+G18-F18)</f>
        <v>26.269885869931031</v>
      </c>
      <c r="I18" s="40">
        <f>IF(K17+I17+G17-F17&gt;'I _ Tj _I_a_PE_ETP'!$H$22,'I _ Tj _I_a_PE_ETP'!$H$22,IF(K17+I17+G17-F17&lt;0,0,K17+I17+G17-F17))</f>
        <v>47.214289443765175</v>
      </c>
      <c r="J18" s="41" t="str">
        <f>IF(I18&lt;0.2*'I _ Tj _I_a_PE_ETP'!$H$22,"APPORT EN EAU NECESSAIRE","-")</f>
        <v>-</v>
      </c>
      <c r="K18" s="40">
        <f>IF(I18&lt;0.2*'I _ Tj _I_a_PE_ETP'!$H$22,'I _ Tj _I_a_PE_ETP'!$H$22-'BESOIN EN EAU_CARROTTES'!I18,0)</f>
        <v>0</v>
      </c>
      <c r="L18" s="42">
        <f t="shared" si="0"/>
        <v>0</v>
      </c>
      <c r="M18" s="124"/>
      <c r="N18" s="120"/>
    </row>
    <row r="19" spans="2:14" x14ac:dyDescent="0.25">
      <c r="B19" s="133"/>
      <c r="C19" s="57">
        <v>4</v>
      </c>
      <c r="D19" s="38">
        <f>'I _ Tj _I_a_PE_ETP'!$S$9/4</f>
        <v>25.764403573834144</v>
      </c>
      <c r="E19" s="81">
        <v>1</v>
      </c>
      <c r="F19" s="39">
        <f t="shared" si="1"/>
        <v>25.764403573834144</v>
      </c>
      <c r="G19" s="38">
        <f>'I _ Tj _I_a_PE_ETP'!$Q$9/4</f>
        <v>4.82</v>
      </c>
      <c r="H19" s="40">
        <f>IF(H18+G19-F19&gt;'I _ Tj _I_a_PE_ETP'!$H$22,'I _ Tj _I_a_PE_ETP'!$H$22,H18+G19-F19)</f>
        <v>5.3254822960968866</v>
      </c>
      <c r="I19" s="40">
        <f>IF(K18+I18+G18-F18&gt;'I _ Tj _I_a_PE_ETP'!$H$22,'I _ Tj _I_a_PE_ETP'!$H$22,IF(K18+I18+G18-F18&lt;0,0,K18+I18+G18-F18))</f>
        <v>26.269885869931031</v>
      </c>
      <c r="J19" s="41" t="str">
        <f>IF(I19&lt;0.2*'I _ Tj _I_a_PE_ETP'!$H$22,"APPORT EN EAU NECESSAIRE","-")</f>
        <v>-</v>
      </c>
      <c r="K19" s="40">
        <f>IF(I19&lt;0.2*'I _ Tj _I_a_PE_ETP'!$H$22,'I _ Tj _I_a_PE_ETP'!$H$22-'BESOIN EN EAU_CARROTTES'!I19,0)</f>
        <v>0</v>
      </c>
      <c r="L19" s="42">
        <f t="shared" si="0"/>
        <v>0</v>
      </c>
      <c r="M19" s="125"/>
      <c r="N19" s="120"/>
    </row>
    <row r="20" spans="2:14" x14ac:dyDescent="0.25">
      <c r="B20" s="133" t="s">
        <v>3</v>
      </c>
      <c r="C20" s="57">
        <v>1</v>
      </c>
      <c r="D20" s="38">
        <f>'I _ Tj _I_a_PE_ETP'!$S$10/4</f>
        <v>29.467442464033443</v>
      </c>
      <c r="E20" s="81">
        <v>1</v>
      </c>
      <c r="F20" s="39">
        <f t="shared" si="1"/>
        <v>29.467442464033443</v>
      </c>
      <c r="G20" s="38">
        <f>'I _ Tj _I_a_PE_ETP'!$Q$10/4</f>
        <v>5.65</v>
      </c>
      <c r="H20" s="40">
        <f>IF(H19+G20-F20&gt;'I _ Tj _I_a_PE_ETP'!$H$22,'I _ Tj _I_a_PE_ETP'!$H$22,H19+G20-F20)</f>
        <v>-18.491960167936554</v>
      </c>
      <c r="I20" s="40">
        <f>IF(K19+I19+G19-F19&gt;'I _ Tj _I_a_PE_ETP'!$H$22,'I _ Tj _I_a_PE_ETP'!$H$22,IF(K19+I19+G19-F19&lt;0,0,K19+I19+G19-F19))</f>
        <v>5.3254822960968866</v>
      </c>
      <c r="J20" s="41" t="str">
        <f>IF(I20&lt;0.2*'I _ Tj _I_a_PE_ETP'!$H$22,"APPORT EN EAU NECESSAIRE","-")</f>
        <v>APPORT EN EAU NECESSAIRE</v>
      </c>
      <c r="K20" s="40">
        <f>IF(I20&lt;0.2*'I _ Tj _I_a_PE_ETP'!$H$22,'I _ Tj _I_a_PE_ETP'!$H$22-'BESOIN EN EAU_CARROTTES'!I20,0)</f>
        <v>66.17451770390312</v>
      </c>
      <c r="L20" s="42">
        <f t="shared" si="0"/>
        <v>9926.1776555854685</v>
      </c>
      <c r="M20" s="123">
        <f>SUM(L20:L23)</f>
        <v>20644.026764400514</v>
      </c>
      <c r="N20" s="120"/>
    </row>
    <row r="21" spans="2:14" x14ac:dyDescent="0.25">
      <c r="B21" s="133"/>
      <c r="C21" s="57">
        <v>2</v>
      </c>
      <c r="D21" s="38">
        <f>'I _ Tj _I_a_PE_ETP'!$S$10/4</f>
        <v>29.467442464033443</v>
      </c>
      <c r="E21" s="81">
        <v>1</v>
      </c>
      <c r="F21" s="39">
        <f t="shared" si="1"/>
        <v>29.467442464033443</v>
      </c>
      <c r="G21" s="38">
        <f>'I _ Tj _I_a_PE_ETP'!$Q$10/4</f>
        <v>5.65</v>
      </c>
      <c r="H21" s="40">
        <f>IF(H20+G21-F21&gt;'I _ Tj _I_a_PE_ETP'!$H$22,'I _ Tj _I_a_PE_ETP'!$H$22,H20+G21-F21)</f>
        <v>-42.309402631969995</v>
      </c>
      <c r="I21" s="40">
        <f>IF(K20+I20+G20-F20&gt;'I _ Tj _I_a_PE_ETP'!$H$22,'I _ Tj _I_a_PE_ETP'!$H$22,IF(K20+I20+G20-F20&lt;0,0,K20+I20+G20-F20))</f>
        <v>47.682557535966566</v>
      </c>
      <c r="J21" s="41" t="str">
        <f>IF(I21&lt;0.2*'I _ Tj _I_a_PE_ETP'!$H$22,"APPORT EN EAU NECESSAIRE","-")</f>
        <v>-</v>
      </c>
      <c r="K21" s="40">
        <f>IF(I21&lt;0.2*'I _ Tj _I_a_PE_ETP'!$H$22,'I _ Tj _I_a_PE_ETP'!$H$22-'BESOIN EN EAU_CARROTTES'!I21,0)</f>
        <v>0</v>
      </c>
      <c r="L21" s="42">
        <f t="shared" si="0"/>
        <v>0</v>
      </c>
      <c r="M21" s="124"/>
      <c r="N21" s="120"/>
    </row>
    <row r="22" spans="2:14" x14ac:dyDescent="0.25">
      <c r="B22" s="133"/>
      <c r="C22" s="57">
        <v>3</v>
      </c>
      <c r="D22" s="38">
        <f>'I _ Tj _I_a_PE_ETP'!$S$10/4</f>
        <v>29.467442464033443</v>
      </c>
      <c r="E22" s="81">
        <v>1</v>
      </c>
      <c r="F22" s="39">
        <f t="shared" si="1"/>
        <v>29.467442464033443</v>
      </c>
      <c r="G22" s="38">
        <f>'I _ Tj _I_a_PE_ETP'!$Q$10/4</f>
        <v>5.65</v>
      </c>
      <c r="H22" s="40">
        <f>IF(H21+G22-F22&gt;'I _ Tj _I_a_PE_ETP'!$H$22,'I _ Tj _I_a_PE_ETP'!$H$22,H21+G22-F22)</f>
        <v>-66.126845096003436</v>
      </c>
      <c r="I22" s="40">
        <f>IF(K21+I21+G21-F21&gt;'I _ Tj _I_a_PE_ETP'!$H$22,'I _ Tj _I_a_PE_ETP'!$H$22,IF(K21+I21+G21-F21&lt;0,0,K21+I21+G21-F21))</f>
        <v>23.865115071933122</v>
      </c>
      <c r="J22" s="41" t="str">
        <f>IF(I22&lt;0.2*'I _ Tj _I_a_PE_ETP'!$H$22,"APPORT EN EAU NECESSAIRE","-")</f>
        <v>-</v>
      </c>
      <c r="K22" s="40">
        <f>IF(I22&lt;0.2*'I _ Tj _I_a_PE_ETP'!$H$22,'I _ Tj _I_a_PE_ETP'!$H$22-'BESOIN EN EAU_CARROTTES'!I22,0)</f>
        <v>0</v>
      </c>
      <c r="L22" s="42">
        <f t="shared" si="0"/>
        <v>0</v>
      </c>
      <c r="M22" s="124"/>
      <c r="N22" s="120"/>
    </row>
    <row r="23" spans="2:14" x14ac:dyDescent="0.25">
      <c r="B23" s="133"/>
      <c r="C23" s="57">
        <v>4</v>
      </c>
      <c r="D23" s="38">
        <f>'I _ Tj _I_a_PE_ETP'!$S$10/4</f>
        <v>29.467442464033443</v>
      </c>
      <c r="E23" s="81">
        <v>1</v>
      </c>
      <c r="F23" s="39">
        <f t="shared" si="1"/>
        <v>29.467442464033443</v>
      </c>
      <c r="G23" s="38">
        <f>'I _ Tj _I_a_PE_ETP'!$Q$10/4</f>
        <v>5.65</v>
      </c>
      <c r="H23" s="40">
        <f>IF(H22+G23-F23&gt;'I _ Tj _I_a_PE_ETP'!$H$22,'I _ Tj _I_a_PE_ETP'!$H$22,H22+G23-F23)</f>
        <v>-89.944287560036884</v>
      </c>
      <c r="I23" s="40">
        <f>IF(K22+I22+G22-F22&gt;'I _ Tj _I_a_PE_ETP'!$H$22,'I _ Tj _I_a_PE_ETP'!$H$22,IF(K22+I22+G22-F22&lt;0,0,K22+I22+G22-F22))</f>
        <v>4.7672607899681196E-2</v>
      </c>
      <c r="J23" s="41" t="str">
        <f>IF(I23&lt;0.2*'I _ Tj _I_a_PE_ETP'!$H$22,"APPORT EN EAU NECESSAIRE","-")</f>
        <v>APPORT EN EAU NECESSAIRE</v>
      </c>
      <c r="K23" s="40">
        <f>IF(I23&lt;0.2*'I _ Tj _I_a_PE_ETP'!$H$22,'I _ Tj _I_a_PE_ETP'!$H$22-'BESOIN EN EAU_CARROTTES'!I23,0)</f>
        <v>71.452327392100315</v>
      </c>
      <c r="L23" s="42">
        <f t="shared" si="0"/>
        <v>10717.849108815046</v>
      </c>
      <c r="M23" s="125"/>
      <c r="N23" s="120"/>
    </row>
    <row r="24" spans="2:14" x14ac:dyDescent="0.25">
      <c r="B24" s="133" t="s">
        <v>4</v>
      </c>
      <c r="C24" s="57">
        <v>1</v>
      </c>
      <c r="D24" s="38">
        <f>'I _ Tj _I_a_PE_ETP'!$S$11/4</f>
        <v>26.854251440593256</v>
      </c>
      <c r="E24" s="81">
        <v>1</v>
      </c>
      <c r="F24" s="39">
        <f t="shared" si="1"/>
        <v>26.854251440593256</v>
      </c>
      <c r="G24" s="38">
        <f>'I _ Tj _I_a_PE_ETP'!$Q$11/4</f>
        <v>4.3</v>
      </c>
      <c r="H24" s="40">
        <f>IF(H23+G24-F24&gt;'I _ Tj _I_a_PE_ETP'!$H$22,'I _ Tj _I_a_PE_ETP'!$H$22,H23+G24-F24)</f>
        <v>-112.49853900063015</v>
      </c>
      <c r="I24" s="40">
        <f>IF(K23+I23+G23-F23&gt;'I _ Tj _I_a_PE_ETP'!$H$22,'I _ Tj _I_a_PE_ETP'!$H$22,IF(K23+I23+G23-F23&lt;0,0,K23+I23+G23-F23))</f>
        <v>47.682557535966566</v>
      </c>
      <c r="J24" s="41" t="str">
        <f>IF(I24&lt;0.2*'I _ Tj _I_a_PE_ETP'!$H$22,"APPORT EN EAU NECESSAIRE","-")</f>
        <v>-</v>
      </c>
      <c r="K24" s="40">
        <f>IF(I24&lt;0.2*'I _ Tj _I_a_PE_ETP'!$H$22,'I _ Tj _I_a_PE_ETP'!$H$22-'BESOIN EN EAU_CARROTTES'!I24,0)</f>
        <v>0</v>
      </c>
      <c r="L24" s="42">
        <f>IF(E24=0,0,K24*$L$1*10000/1000)</f>
        <v>0</v>
      </c>
      <c r="M24" s="123">
        <f>SUM(L24:L27)</f>
        <v>10338.891801782989</v>
      </c>
      <c r="N24" s="120"/>
    </row>
    <row r="25" spans="2:14" x14ac:dyDescent="0.25">
      <c r="B25" s="133"/>
      <c r="C25" s="57">
        <v>2</v>
      </c>
      <c r="D25" s="38">
        <f>'I _ Tj _I_a_PE_ETP'!$S$11/4</f>
        <v>26.854251440593256</v>
      </c>
      <c r="E25" s="81">
        <v>1</v>
      </c>
      <c r="F25" s="39">
        <f t="shared" si="1"/>
        <v>26.854251440593256</v>
      </c>
      <c r="G25" s="38">
        <f>'I _ Tj _I_a_PE_ETP'!$Q$11/4</f>
        <v>4.3</v>
      </c>
      <c r="H25" s="40">
        <f>IF(H24+G25-F25&gt;'I _ Tj _I_a_PE_ETP'!$H$22,'I _ Tj _I_a_PE_ETP'!$H$22,H24+G25-F25)</f>
        <v>-135.05279044122341</v>
      </c>
      <c r="I25" s="40">
        <f>IF(K24+I24+G24-F24&gt;'I _ Tj _I_a_PE_ETP'!$H$22,'I _ Tj _I_a_PE_ETP'!$H$22,IF(K24+I24+G24-F24&lt;0,0,K24+I24+G24-F24))</f>
        <v>25.128306095373308</v>
      </c>
      <c r="J25" s="41" t="str">
        <f>IF(I25&lt;0.2*'I _ Tj _I_a_PE_ETP'!$H$22,"APPORT EN EAU NECESSAIRE","-")</f>
        <v>-</v>
      </c>
      <c r="K25" s="40">
        <f>IF(I25&lt;0.2*'I _ Tj _I_a_PE_ETP'!$H$22,'I _ Tj _I_a_PE_ETP'!$H$22-'BESOIN EN EAU_CARROTTES'!I25,0)</f>
        <v>0</v>
      </c>
      <c r="L25" s="42">
        <f t="shared" ref="L25:L35" si="2">IF(E25=0,0,K25*$L$1*10000/1000)</f>
        <v>0</v>
      </c>
      <c r="M25" s="124"/>
      <c r="N25" s="120"/>
    </row>
    <row r="26" spans="2:14" x14ac:dyDescent="0.25">
      <c r="B26" s="133"/>
      <c r="C26" s="57">
        <v>3</v>
      </c>
      <c r="D26" s="38">
        <f>'I _ Tj _I_a_PE_ETP'!$S$11/4</f>
        <v>26.854251440593256</v>
      </c>
      <c r="E26" s="81">
        <v>1</v>
      </c>
      <c r="F26" s="39">
        <f t="shared" si="1"/>
        <v>26.854251440593256</v>
      </c>
      <c r="G26" s="38">
        <f>'I _ Tj _I_a_PE_ETP'!$Q$11/4</f>
        <v>4.3</v>
      </c>
      <c r="H26" s="40">
        <f>IF(H25+G26-F26&gt;'I _ Tj _I_a_PE_ETP'!$H$22,'I _ Tj _I_a_PE_ETP'!$H$22,H25+G26-F26)</f>
        <v>-157.60704188181666</v>
      </c>
      <c r="I26" s="40">
        <f>IF(K25+I25+G25-F25&gt;'I _ Tj _I_a_PE_ETP'!$H$22,'I _ Tj _I_a_PE_ETP'!$H$22,IF(K25+I25+G25-F25&lt;0,0,K25+I25+G25-F25))</f>
        <v>2.5740546547800527</v>
      </c>
      <c r="J26" s="41" t="str">
        <f>IF(I26&lt;0.2*'I _ Tj _I_a_PE_ETP'!$H$22,"APPORT EN EAU NECESSAIRE","-")</f>
        <v>APPORT EN EAU NECESSAIRE</v>
      </c>
      <c r="K26" s="40">
        <f>IF(I26&lt;0.2*'I _ Tj _I_a_PE_ETP'!$H$22,'I _ Tj _I_a_PE_ETP'!$H$22-'BESOIN EN EAU_CARROTTES'!I26,0)</f>
        <v>68.925945345219944</v>
      </c>
      <c r="L26" s="42">
        <f t="shared" si="2"/>
        <v>10338.891801782989</v>
      </c>
      <c r="M26" s="124"/>
      <c r="N26" s="120"/>
    </row>
    <row r="27" spans="2:14" x14ac:dyDescent="0.25">
      <c r="B27" s="133"/>
      <c r="C27" s="57">
        <v>4</v>
      </c>
      <c r="D27" s="38">
        <f>'I _ Tj _I_a_PE_ETP'!$S$11/4</f>
        <v>26.854251440593256</v>
      </c>
      <c r="E27" s="81">
        <v>1</v>
      </c>
      <c r="F27" s="39">
        <f t="shared" si="1"/>
        <v>26.854251440593256</v>
      </c>
      <c r="G27" s="38">
        <f>'I _ Tj _I_a_PE_ETP'!$Q$11/4</f>
        <v>4.3</v>
      </c>
      <c r="H27" s="40">
        <f>IF(H26+G27-F27&gt;'I _ Tj _I_a_PE_ETP'!$H$22,'I _ Tj _I_a_PE_ETP'!$H$22,H26+G27-F27)</f>
        <v>-180.1612933224099</v>
      </c>
      <c r="I27" s="40">
        <f>IF(K26+I26+G26-F26&gt;'I _ Tj _I_a_PE_ETP'!$H$22,'I _ Tj _I_a_PE_ETP'!$H$22,IF(K26+I26+G26-F26&lt;0,0,K26+I26+G26-F26))</f>
        <v>48.945748559406738</v>
      </c>
      <c r="J27" s="41" t="str">
        <f>IF(I27&lt;0.2*'I _ Tj _I_a_PE_ETP'!$H$22,"APPORT EN EAU NECESSAIRE","-")</f>
        <v>-</v>
      </c>
      <c r="K27" s="40">
        <f>IF(I27&lt;0.2*'I _ Tj _I_a_PE_ETP'!$H$22,'I _ Tj _I_a_PE_ETP'!$H$22-'BESOIN EN EAU_CARROTTES'!I27,0)</f>
        <v>0</v>
      </c>
      <c r="L27" s="42">
        <f t="shared" si="2"/>
        <v>0</v>
      </c>
      <c r="M27" s="125"/>
      <c r="N27" s="120"/>
    </row>
    <row r="28" spans="2:14" x14ac:dyDescent="0.25">
      <c r="B28" s="134" t="s">
        <v>5</v>
      </c>
      <c r="C28" s="57">
        <v>1</v>
      </c>
      <c r="D28" s="38">
        <f>'I _ Tj _I_a_PE_ETP'!$S$12/4</f>
        <v>19.015618762599026</v>
      </c>
      <c r="E28" s="81">
        <v>1</v>
      </c>
      <c r="F28" s="39">
        <f t="shared" si="1"/>
        <v>19.015618762599026</v>
      </c>
      <c r="G28" s="38">
        <f>'I _ Tj _I_a_PE_ETP'!$Q$12/4</f>
        <v>4.6900000000000004</v>
      </c>
      <c r="H28" s="40">
        <f>IF(H27+G28-F28&gt;'I _ Tj _I_a_PE_ETP'!$H$22,'I _ Tj _I_a_PE_ETP'!$H$22,H27+G28-F28)</f>
        <v>-194.48691208500892</v>
      </c>
      <c r="I28" s="40">
        <f>IF(K27+I27+G27-F27&gt;'I _ Tj _I_a_PE_ETP'!$H$22,'I _ Tj _I_a_PE_ETP'!$H$22,IF(K27+I27+G27-F27&lt;0,0,K27+I27+G27-F27))</f>
        <v>26.391497118813479</v>
      </c>
      <c r="J28" s="41" t="str">
        <f>IF(I28&lt;0.2*'I _ Tj _I_a_PE_ETP'!$H$22,"APPORT EN EAU NECESSAIRE","-")</f>
        <v>-</v>
      </c>
      <c r="K28" s="40">
        <f>IF(I28&lt;0.2*'I _ Tj _I_a_PE_ETP'!$H$22,'I _ Tj _I_a_PE_ETP'!$H$22-'BESOIN EN EAU_CARROTTES'!I28,0)</f>
        <v>0</v>
      </c>
      <c r="L28" s="42">
        <f t="shared" si="2"/>
        <v>0</v>
      </c>
      <c r="M28" s="123">
        <f>SUM(L28:L31)</f>
        <v>8915.1182465678303</v>
      </c>
      <c r="N28" s="120"/>
    </row>
    <row r="29" spans="2:14" x14ac:dyDescent="0.25">
      <c r="B29" s="134"/>
      <c r="C29" s="57">
        <v>2</v>
      </c>
      <c r="D29" s="38">
        <f>'I _ Tj _I_a_PE_ETP'!$S$12/4</f>
        <v>19.015618762599026</v>
      </c>
      <c r="E29" s="81">
        <v>0.5</v>
      </c>
      <c r="F29" s="39">
        <f t="shared" si="1"/>
        <v>9.5078093812995128</v>
      </c>
      <c r="G29" s="38">
        <f>'I _ Tj _I_a_PE_ETP'!$Q$12/4</f>
        <v>4.6900000000000004</v>
      </c>
      <c r="H29" s="40">
        <f>IF(H28+G29-F29&gt;'I _ Tj _I_a_PE_ETP'!$H$22,'I _ Tj _I_a_PE_ETP'!$H$22,H28+G29-F29)</f>
        <v>-199.30472146630845</v>
      </c>
      <c r="I29" s="40">
        <f>IF(K28+I28+G28-F28&gt;'I _ Tj _I_a_PE_ETP'!$H$22,'I _ Tj _I_a_PE_ETP'!$H$22,IF(K28+I28+G28-F28&lt;0,0,K28+I28+G28-F28))</f>
        <v>12.065878356214455</v>
      </c>
      <c r="J29" s="41" t="str">
        <f>IF(I29&lt;0.2*'I _ Tj _I_a_PE_ETP'!$H$22,"APPORT EN EAU NECESSAIRE","-")</f>
        <v>APPORT EN EAU NECESSAIRE</v>
      </c>
      <c r="K29" s="40">
        <f>IF(I29&lt;0.2*'I _ Tj _I_a_PE_ETP'!$H$22,'I _ Tj _I_a_PE_ETP'!$H$22-'BESOIN EN EAU_CARROTTES'!I29,0)</f>
        <v>59.434121643785545</v>
      </c>
      <c r="L29" s="42">
        <f t="shared" si="2"/>
        <v>8915.1182465678303</v>
      </c>
      <c r="M29" s="124"/>
      <c r="N29" s="120"/>
    </row>
    <row r="30" spans="2:14" x14ac:dyDescent="0.25">
      <c r="B30" s="134"/>
      <c r="C30" s="57">
        <v>3</v>
      </c>
      <c r="D30" s="38">
        <f>'I _ Tj _I_a_PE_ETP'!$S$12/4</f>
        <v>19.015618762599026</v>
      </c>
      <c r="E30" s="81">
        <v>0.5</v>
      </c>
      <c r="F30" s="39">
        <f t="shared" si="1"/>
        <v>9.5078093812995128</v>
      </c>
      <c r="G30" s="38">
        <f>'I _ Tj _I_a_PE_ETP'!$Q$12/4</f>
        <v>4.6900000000000004</v>
      </c>
      <c r="H30" s="40">
        <f>IF(H29+G30-F30&gt;'I _ Tj _I_a_PE_ETP'!$H$22,'I _ Tj _I_a_PE_ETP'!$H$22,H29+G30-F30)</f>
        <v>-204.12253084760798</v>
      </c>
      <c r="I30" s="40">
        <f>IF(K29+I29+G29-F29&gt;'I _ Tj _I_a_PE_ETP'!$H$22,'I _ Tj _I_a_PE_ETP'!$H$22,IF(K29+I29+G29-F29&lt;0,0,K29+I29+G29-F29))</f>
        <v>66.682190618700488</v>
      </c>
      <c r="J30" s="41" t="str">
        <f>IF(I30&lt;0.2*'I _ Tj _I_a_PE_ETP'!$H$22,"APPORT EN EAU NECESSAIRE","-")</f>
        <v>-</v>
      </c>
      <c r="K30" s="40">
        <f>IF(I30&lt;0.2*'I _ Tj _I_a_PE_ETP'!$H$22,'I _ Tj _I_a_PE_ETP'!$H$22-'BESOIN EN EAU_CARROTTES'!I30,0)</f>
        <v>0</v>
      </c>
      <c r="L30" s="42">
        <f t="shared" si="2"/>
        <v>0</v>
      </c>
      <c r="M30" s="124"/>
      <c r="N30" s="120"/>
    </row>
    <row r="31" spans="2:14" x14ac:dyDescent="0.25">
      <c r="B31" s="134"/>
      <c r="C31" s="57">
        <v>4</v>
      </c>
      <c r="D31" s="38">
        <f>'I _ Tj _I_a_PE_ETP'!$S$12/4</f>
        <v>19.015618762599026</v>
      </c>
      <c r="E31" s="81">
        <v>0.5</v>
      </c>
      <c r="F31" s="39">
        <f t="shared" si="1"/>
        <v>9.5078093812995128</v>
      </c>
      <c r="G31" s="38">
        <f>'I _ Tj _I_a_PE_ETP'!$Q$12/4</f>
        <v>4.6900000000000004</v>
      </c>
      <c r="H31" s="40">
        <f>IF(H30+G31-F31&gt;'I _ Tj _I_a_PE_ETP'!$H$22,'I _ Tj _I_a_PE_ETP'!$H$22,H30+G31-F31)</f>
        <v>-208.9403402289075</v>
      </c>
      <c r="I31" s="40">
        <f>IF(K30+I30+G30-F30&gt;'I _ Tj _I_a_PE_ETP'!$H$22,'I _ Tj _I_a_PE_ETP'!$H$22,IF(K30+I30+G30-F30&lt;0,0,K30+I30+G30-F30))</f>
        <v>61.864381237400977</v>
      </c>
      <c r="J31" s="41" t="str">
        <f>IF(I31&lt;0.2*'I _ Tj _I_a_PE_ETP'!$H$22,"APPORT EN EAU NECESSAIRE","-")</f>
        <v>-</v>
      </c>
      <c r="K31" s="40">
        <f>IF(I31&lt;0.2*'I _ Tj _I_a_PE_ETP'!$H$22,'I _ Tj _I_a_PE_ETP'!$H$22-'BESOIN EN EAU_CARROTTES'!I31,0)</f>
        <v>0</v>
      </c>
      <c r="L31" s="42">
        <f t="shared" si="2"/>
        <v>0</v>
      </c>
      <c r="M31" s="125"/>
      <c r="N31" s="120"/>
    </row>
    <row r="32" spans="2:14" x14ac:dyDescent="0.25">
      <c r="B32" s="135" t="s">
        <v>6</v>
      </c>
      <c r="C32" s="57">
        <v>1</v>
      </c>
      <c r="D32" s="38">
        <f>'I _ Tj _I_a_PE_ETP'!$S$13/4</f>
        <v>11.801895099835116</v>
      </c>
      <c r="E32" s="81">
        <v>0.5</v>
      </c>
      <c r="F32" s="39">
        <f t="shared" si="1"/>
        <v>5.9009475499175581</v>
      </c>
      <c r="G32" s="38">
        <f>'I _ Tj _I_a_PE_ETP'!$Q$13/4</f>
        <v>6.23</v>
      </c>
      <c r="H32" s="40">
        <f>IF(H31+G32-F32&gt;'I _ Tj _I_a_PE_ETP'!$H$22,'I _ Tj _I_a_PE_ETP'!$H$22,H31+G32-F32)</f>
        <v>-208.61128777882507</v>
      </c>
      <c r="I32" s="40">
        <f>IF(K31+I31+G31-F31&gt;'I _ Tj _I_a_PE_ETP'!$H$22,'I _ Tj _I_a_PE_ETP'!$H$22,IF(K31+I31+G31-F31&lt;0,0,K31+I31+G31-F31))</f>
        <v>57.046571856101465</v>
      </c>
      <c r="J32" s="41" t="str">
        <f>IF(I32&lt;0.2*'I _ Tj _I_a_PE_ETP'!$H$22,"APPORT EN EAU NECESSAIRE","-")</f>
        <v>-</v>
      </c>
      <c r="K32" s="40">
        <f>IF(I32&lt;0.2*'I _ Tj _I_a_PE_ETP'!$H$22,'I _ Tj _I_a_PE_ETP'!$H$22-'BESOIN EN EAU_CARROTTES'!I32,0)</f>
        <v>0</v>
      </c>
      <c r="L32" s="42">
        <f t="shared" si="2"/>
        <v>0</v>
      </c>
      <c r="M32" s="123">
        <f>SUM(L32:L35)</f>
        <v>0</v>
      </c>
      <c r="N32" s="120"/>
    </row>
    <row r="33" spans="2:14" x14ac:dyDescent="0.25">
      <c r="B33" s="136"/>
      <c r="C33" s="57">
        <v>2</v>
      </c>
      <c r="D33" s="38">
        <f>'I _ Tj _I_a_PE_ETP'!$S$13/4</f>
        <v>11.801895099835116</v>
      </c>
      <c r="E33" s="81">
        <v>0.5</v>
      </c>
      <c r="F33" s="39">
        <f t="shared" si="1"/>
        <v>5.9009475499175581</v>
      </c>
      <c r="G33" s="38">
        <f>'I _ Tj _I_a_PE_ETP'!$Q$13/4</f>
        <v>6.23</v>
      </c>
      <c r="H33" s="40">
        <f>IF(H32+G33-F33&gt;'I _ Tj _I_a_PE_ETP'!$H$22,'I _ Tj _I_a_PE_ETP'!$H$22,H32+G33-F33)</f>
        <v>-208.28223532874264</v>
      </c>
      <c r="I33" s="40">
        <f>IF(K32+I32+G32-F32&gt;'I _ Tj _I_a_PE_ETP'!$H$22,'I _ Tj _I_a_PE_ETP'!$H$22,IF(K32+I32+G32-F32&lt;0,0,K32+I32+G32-F32))</f>
        <v>57.375624306183909</v>
      </c>
      <c r="J33" s="41" t="str">
        <f>IF(I33&lt;0.2*'I _ Tj _I_a_PE_ETP'!$H$22,"APPORT EN EAU NECESSAIRE","-")</f>
        <v>-</v>
      </c>
      <c r="K33" s="40">
        <f>IF(I33&lt;0.2*'I _ Tj _I_a_PE_ETP'!$H$22,'I _ Tj _I_a_PE_ETP'!$H$22-'BESOIN EN EAU_CARROTTES'!I33,0)</f>
        <v>0</v>
      </c>
      <c r="L33" s="42">
        <f t="shared" si="2"/>
        <v>0</v>
      </c>
      <c r="M33" s="124"/>
      <c r="N33" s="120"/>
    </row>
    <row r="34" spans="2:14" x14ac:dyDescent="0.25">
      <c r="B34" s="136"/>
      <c r="C34" s="57">
        <v>3</v>
      </c>
      <c r="D34" s="38">
        <f>'I _ Tj _I_a_PE_ETP'!$S$13/4</f>
        <v>11.801895099835116</v>
      </c>
      <c r="E34" s="81">
        <v>0</v>
      </c>
      <c r="F34" s="39">
        <f t="shared" si="1"/>
        <v>0</v>
      </c>
      <c r="G34" s="38">
        <f>'I _ Tj _I_a_PE_ETP'!$Q$13/4</f>
        <v>6.23</v>
      </c>
      <c r="H34" s="40">
        <f>IF(H33+G34-F34&gt;'I _ Tj _I_a_PE_ETP'!$H$22,'I _ Tj _I_a_PE_ETP'!$H$22,H33+G34-F34)</f>
        <v>-202.05223532874265</v>
      </c>
      <c r="I34" s="40">
        <f>IF(K33+I33+G33-F33&gt;'I _ Tj _I_a_PE_ETP'!$H$22,'I _ Tj _I_a_PE_ETP'!$H$22,IF(K33+I33+G33-F33&lt;0,0,K33+I33+G33-F33))</f>
        <v>57.704676756266352</v>
      </c>
      <c r="J34" s="41" t="str">
        <f>IF(I34&lt;0.2*'I _ Tj _I_a_PE_ETP'!$H$22,"APPORT EN EAU NECESSAIRE","-")</f>
        <v>-</v>
      </c>
      <c r="K34" s="40">
        <f>IF(I34&lt;0.2*'I _ Tj _I_a_PE_ETP'!$H$22,'I _ Tj _I_a_PE_ETP'!$H$22-'BESOIN EN EAU_CARROTTES'!I34,0)</f>
        <v>0</v>
      </c>
      <c r="L34" s="42">
        <f t="shared" si="2"/>
        <v>0</v>
      </c>
      <c r="M34" s="124"/>
      <c r="N34" s="120"/>
    </row>
    <row r="35" spans="2:14" x14ac:dyDescent="0.25">
      <c r="B35" s="137"/>
      <c r="C35" s="57">
        <v>4</v>
      </c>
      <c r="D35" s="38">
        <f>'I _ Tj _I_a_PE_ETP'!$S$13/4</f>
        <v>11.801895099835116</v>
      </c>
      <c r="E35" s="81">
        <v>0</v>
      </c>
      <c r="F35" s="39">
        <f t="shared" si="1"/>
        <v>0</v>
      </c>
      <c r="G35" s="38">
        <f>'I _ Tj _I_a_PE_ETP'!$Q$13/4</f>
        <v>6.23</v>
      </c>
      <c r="H35" s="40">
        <f>IF(H34+G35-F35&gt;'I _ Tj _I_a_PE_ETP'!$H$22,'I _ Tj _I_a_PE_ETP'!$H$22,H34+G35-F35)</f>
        <v>-195.82223532874266</v>
      </c>
      <c r="I35" s="40">
        <f>IF(K34+I34+G34-F34&gt;'I _ Tj _I_a_PE_ETP'!$H$22,'I _ Tj _I_a_PE_ETP'!$H$22,IF(K34+I34+G34-F34&lt;0,0,K34+I34+G34-F34))</f>
        <v>63.934676756266356</v>
      </c>
      <c r="J35" s="41" t="str">
        <f>IF(I35&lt;0.2*'I _ Tj _I_a_PE_ETP'!$H$22,"APPORT EN EAU NECESSAIRE","-")</f>
        <v>-</v>
      </c>
      <c r="K35" s="40">
        <f>IF(I35&lt;0.2*'I _ Tj _I_a_PE_ETP'!$H$22,'I _ Tj _I_a_PE_ETP'!$H$22-'BESOIN EN EAU_CARROTTES'!I35,0)</f>
        <v>0</v>
      </c>
      <c r="L35" s="42">
        <f t="shared" si="2"/>
        <v>0</v>
      </c>
      <c r="M35" s="125"/>
      <c r="N35" s="121"/>
    </row>
  </sheetData>
  <mergeCells count="18">
    <mergeCell ref="B28:B31"/>
    <mergeCell ref="M28:M31"/>
    <mergeCell ref="B1:I1"/>
    <mergeCell ref="B4:B7"/>
    <mergeCell ref="M4:M7"/>
    <mergeCell ref="N4:N35"/>
    <mergeCell ref="B8:B11"/>
    <mergeCell ref="M8:M11"/>
    <mergeCell ref="B12:B15"/>
    <mergeCell ref="M12:M15"/>
    <mergeCell ref="B16:B19"/>
    <mergeCell ref="M16:M19"/>
    <mergeCell ref="B32:B35"/>
    <mergeCell ref="M32:M35"/>
    <mergeCell ref="B20:B23"/>
    <mergeCell ref="M20:M23"/>
    <mergeCell ref="B24:B27"/>
    <mergeCell ref="M24:M27"/>
  </mergeCells>
  <pageMargins left="0.11811023622047245" right="0.11811023622047245" top="0.15748031496062992" bottom="0.15748031496062992" header="0.11811023622047245" footer="0.11811023622047245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2"/>
  <sheetViews>
    <sheetView tabSelected="1" zoomScale="96" zoomScaleNormal="96" workbookViewId="0">
      <selection activeCell="L8" sqref="L8"/>
    </sheetView>
  </sheetViews>
  <sheetFormatPr baseColWidth="10" defaultRowHeight="15" x14ac:dyDescent="0.25"/>
  <cols>
    <col min="1" max="1" width="2.7109375" customWidth="1"/>
    <col min="3" max="3" width="1.5703125" style="10" customWidth="1"/>
    <col min="4" max="4" width="18.85546875" style="5" customWidth="1"/>
    <col min="6" max="6" width="18.28515625" customWidth="1"/>
    <col min="7" max="7" width="1.28515625" customWidth="1"/>
    <col min="8" max="8" width="17.28515625" customWidth="1"/>
    <col min="9" max="9" width="1.28515625" customWidth="1"/>
    <col min="10" max="10" width="14.42578125" customWidth="1"/>
    <col min="11" max="11" width="1.28515625" customWidth="1"/>
    <col min="12" max="12" width="14.140625" customWidth="1"/>
    <col min="13" max="13" width="1.42578125" style="10" customWidth="1"/>
    <col min="14" max="14" width="0.7109375" style="10" customWidth="1"/>
    <col min="15" max="15" width="0.85546875" hidden="1" customWidth="1"/>
    <col min="16" max="16" width="15.42578125" customWidth="1"/>
    <col min="17" max="17" width="16.28515625" customWidth="1"/>
    <col min="18" max="18" width="1.140625" customWidth="1"/>
    <col min="19" max="19" width="20.7109375" customWidth="1"/>
    <col min="20" max="20" width="12.85546875" style="10" customWidth="1"/>
    <col min="21" max="23" width="26.7109375" style="10" customWidth="1"/>
    <col min="24" max="24" width="11.42578125" style="10"/>
  </cols>
  <sheetData>
    <row r="2" spans="2:23" ht="108.75" customHeight="1" x14ac:dyDescent="0.25">
      <c r="E2" s="138"/>
      <c r="F2" s="138"/>
      <c r="H2" s="48" t="s">
        <v>46</v>
      </c>
      <c r="Q2" s="11"/>
    </row>
    <row r="3" spans="2:23" ht="75" x14ac:dyDescent="0.25">
      <c r="B3" s="2" t="s">
        <v>10</v>
      </c>
      <c r="C3" s="6"/>
      <c r="D3" s="3" t="s">
        <v>41</v>
      </c>
      <c r="E3" s="3" t="s">
        <v>11</v>
      </c>
      <c r="F3" s="3" t="s">
        <v>20</v>
      </c>
      <c r="H3" s="3" t="s">
        <v>61</v>
      </c>
      <c r="J3" s="3" t="s">
        <v>17</v>
      </c>
      <c r="L3" s="3" t="s">
        <v>19</v>
      </c>
      <c r="M3" s="12"/>
      <c r="P3" s="3" t="s">
        <v>21</v>
      </c>
      <c r="Q3" s="3" t="s">
        <v>60</v>
      </c>
      <c r="S3" s="3" t="s">
        <v>28</v>
      </c>
      <c r="T3" s="12"/>
      <c r="U3" s="12"/>
      <c r="V3" s="12"/>
      <c r="W3" s="12"/>
    </row>
    <row r="4" spans="2:23" x14ac:dyDescent="0.25">
      <c r="B4" s="4" t="s">
        <v>12</v>
      </c>
      <c r="C4" s="7"/>
      <c r="D4" s="24">
        <v>65.7</v>
      </c>
      <c r="E4" s="25">
        <v>1.8</v>
      </c>
      <c r="F4" s="18">
        <f>E4/12</f>
        <v>0.15</v>
      </c>
      <c r="G4" s="10"/>
      <c r="H4" s="49">
        <v>3.8000000000000003</v>
      </c>
      <c r="I4" s="10"/>
      <c r="J4" s="19">
        <f>POWER((H4/5),1.514)</f>
        <v>0.66001191942330195</v>
      </c>
      <c r="L4" s="141">
        <f>(6.75*0.0000001*J17*J17*J17)-(7.71*0.00001*J17*J17)+(1.792*0.01*J17)+0.49239</f>
        <v>1.1782702212373422</v>
      </c>
      <c r="M4" s="13"/>
      <c r="P4" s="50">
        <v>49.2</v>
      </c>
      <c r="Q4" s="19">
        <f t="shared" ref="Q4:Q15" si="0">P4*$L$8</f>
        <v>19.680000000000003</v>
      </c>
      <c r="S4" s="19">
        <f>POWER((10*H4/$J$17),$L$4)*F4*16</f>
        <v>2.0588946686195166</v>
      </c>
      <c r="T4" s="14"/>
      <c r="U4" s="20"/>
      <c r="V4" s="14"/>
      <c r="W4" s="14"/>
    </row>
    <row r="5" spans="2:23" x14ac:dyDescent="0.25">
      <c r="B5" s="4" t="s">
        <v>13</v>
      </c>
      <c r="C5" s="7"/>
      <c r="D5" s="24">
        <v>83.7</v>
      </c>
      <c r="E5" s="25">
        <v>10.2607142857143</v>
      </c>
      <c r="F5" s="18">
        <f t="shared" ref="F5:F15" si="1">E5/12</f>
        <v>0.85505952380952499</v>
      </c>
      <c r="G5" s="10"/>
      <c r="H5" s="49">
        <v>4.3</v>
      </c>
      <c r="I5" s="10"/>
      <c r="J5" s="19">
        <f t="shared" ref="J5:J15" si="2">POWER((H5/5),1.514)</f>
        <v>0.795848963842266</v>
      </c>
      <c r="L5" s="142"/>
      <c r="P5" s="50">
        <v>40.200000000000003</v>
      </c>
      <c r="Q5" s="19">
        <f t="shared" si="0"/>
        <v>16.080000000000002</v>
      </c>
      <c r="S5" s="19">
        <f t="shared" ref="S5:S15" si="3">POWER((10*H5/$J$17),$L$4)*F5*16</f>
        <v>13.576708365112296</v>
      </c>
      <c r="T5" s="14"/>
      <c r="U5" s="20"/>
      <c r="V5" s="14"/>
      <c r="W5" s="14"/>
    </row>
    <row r="6" spans="2:23" ht="15" customHeight="1" x14ac:dyDescent="0.25">
      <c r="B6" s="4" t="s">
        <v>14</v>
      </c>
      <c r="C6" s="7"/>
      <c r="D6" s="24">
        <v>135.80000000000001</v>
      </c>
      <c r="E6" s="25">
        <v>11.9397849462366</v>
      </c>
      <c r="F6" s="18">
        <f t="shared" si="1"/>
        <v>0.99498207885305001</v>
      </c>
      <c r="G6" s="10"/>
      <c r="H6" s="49">
        <v>7.35</v>
      </c>
      <c r="I6" s="10"/>
      <c r="J6" s="19">
        <f t="shared" si="2"/>
        <v>1.7919192905753614</v>
      </c>
      <c r="L6" s="143" t="s">
        <v>47</v>
      </c>
      <c r="P6" s="50">
        <v>44.4</v>
      </c>
      <c r="Q6" s="19">
        <f t="shared" si="0"/>
        <v>17.760000000000002</v>
      </c>
      <c r="S6" s="19">
        <f t="shared" si="3"/>
        <v>29.712346870824689</v>
      </c>
      <c r="T6" s="14"/>
      <c r="U6" s="20"/>
      <c r="V6" s="14"/>
      <c r="W6" s="14"/>
    </row>
    <row r="7" spans="2:23" x14ac:dyDescent="0.25">
      <c r="B7" s="4" t="s">
        <v>0</v>
      </c>
      <c r="C7" s="7"/>
      <c r="D7" s="24">
        <v>176.1</v>
      </c>
      <c r="E7" s="25">
        <v>13.6905555555556</v>
      </c>
      <c r="F7" s="18">
        <f t="shared" si="1"/>
        <v>1.1408796296296333</v>
      </c>
      <c r="G7" s="10"/>
      <c r="H7" s="49">
        <v>9.75</v>
      </c>
      <c r="I7" s="10"/>
      <c r="J7" s="19">
        <f t="shared" si="2"/>
        <v>2.7486054393224166</v>
      </c>
      <c r="L7" s="144"/>
      <c r="P7" s="50">
        <v>45</v>
      </c>
      <c r="Q7" s="19">
        <f t="shared" si="0"/>
        <v>18</v>
      </c>
      <c r="S7" s="19">
        <f t="shared" si="3"/>
        <v>47.528667263726412</v>
      </c>
      <c r="T7" s="14"/>
      <c r="U7" s="20"/>
      <c r="V7" s="14"/>
      <c r="W7" s="14"/>
    </row>
    <row r="8" spans="2:23" x14ac:dyDescent="0.25">
      <c r="B8" s="4" t="s">
        <v>1</v>
      </c>
      <c r="C8" s="7"/>
      <c r="D8" s="24">
        <v>202.9</v>
      </c>
      <c r="E8" s="25">
        <v>15.1978494623656</v>
      </c>
      <c r="F8" s="18">
        <f t="shared" si="1"/>
        <v>1.2664874551971332</v>
      </c>
      <c r="G8" s="10"/>
      <c r="H8" s="49">
        <v>13.35</v>
      </c>
      <c r="I8" s="10"/>
      <c r="J8" s="19">
        <f t="shared" si="2"/>
        <v>4.4232149999389057</v>
      </c>
      <c r="L8" s="145">
        <v>0.4</v>
      </c>
      <c r="P8" s="50">
        <v>54.7</v>
      </c>
      <c r="Q8" s="19">
        <f t="shared" si="0"/>
        <v>21.880000000000003</v>
      </c>
      <c r="S8" s="19">
        <f t="shared" si="3"/>
        <v>76.405227929602717</v>
      </c>
      <c r="T8" s="14"/>
      <c r="U8" s="20"/>
      <c r="V8" s="14"/>
      <c r="W8" s="14"/>
    </row>
    <row r="9" spans="2:23" x14ac:dyDescent="0.25">
      <c r="B9" s="4" t="s">
        <v>2</v>
      </c>
      <c r="C9" s="7"/>
      <c r="D9" s="24">
        <v>222.6</v>
      </c>
      <c r="E9" s="25">
        <v>15.971111111111099</v>
      </c>
      <c r="F9" s="18">
        <f t="shared" si="1"/>
        <v>1.330925925925925</v>
      </c>
      <c r="G9" s="10"/>
      <c r="H9" s="49">
        <v>16.5</v>
      </c>
      <c r="I9" s="10"/>
      <c r="J9" s="19">
        <f t="shared" si="2"/>
        <v>6.0957915135555405</v>
      </c>
      <c r="L9" s="142"/>
      <c r="P9" s="50">
        <v>48.2</v>
      </c>
      <c r="Q9" s="19">
        <f t="shared" si="0"/>
        <v>19.28</v>
      </c>
      <c r="S9" s="19">
        <f t="shared" si="3"/>
        <v>103.05761429533658</v>
      </c>
      <c r="T9" s="14"/>
      <c r="U9" s="20"/>
      <c r="V9" s="14"/>
      <c r="W9" s="14"/>
    </row>
    <row r="10" spans="2:23" x14ac:dyDescent="0.25">
      <c r="B10" s="4" t="s">
        <v>3</v>
      </c>
      <c r="C10" s="7"/>
      <c r="D10" s="24">
        <v>224.5</v>
      </c>
      <c r="E10" s="25">
        <v>15.5655913978495</v>
      </c>
      <c r="F10" s="18">
        <f t="shared" si="1"/>
        <v>1.2971326164874584</v>
      </c>
      <c r="G10" s="10"/>
      <c r="H10" s="49">
        <v>18.899999999999999</v>
      </c>
      <c r="I10" s="10"/>
      <c r="J10" s="19">
        <f t="shared" si="2"/>
        <v>7.4872543177454149</v>
      </c>
      <c r="P10" s="50">
        <v>56.5</v>
      </c>
      <c r="Q10" s="19">
        <f t="shared" si="0"/>
        <v>22.6</v>
      </c>
      <c r="S10" s="19">
        <f t="shared" si="3"/>
        <v>117.86976985613377</v>
      </c>
      <c r="T10" s="14"/>
      <c r="U10" s="20"/>
      <c r="V10" s="14"/>
      <c r="W10" s="14"/>
    </row>
    <row r="11" spans="2:23" x14ac:dyDescent="0.25">
      <c r="B11" s="4" t="s">
        <v>4</v>
      </c>
      <c r="C11" s="7"/>
      <c r="D11" s="24">
        <v>219.6</v>
      </c>
      <c r="E11" s="25">
        <v>14.2295698924731</v>
      </c>
      <c r="F11" s="18">
        <f t="shared" si="1"/>
        <v>1.1857974910394249</v>
      </c>
      <c r="G11" s="10"/>
      <c r="H11" s="49">
        <v>18.850000000000001</v>
      </c>
      <c r="I11" s="10"/>
      <c r="J11" s="19">
        <f t="shared" si="2"/>
        <v>7.4572860832156245</v>
      </c>
      <c r="P11" s="50">
        <v>43</v>
      </c>
      <c r="Q11" s="19">
        <f t="shared" si="0"/>
        <v>17.2</v>
      </c>
      <c r="S11" s="19">
        <f t="shared" si="3"/>
        <v>107.41700576237302</v>
      </c>
      <c r="T11" s="14"/>
      <c r="U11" s="20"/>
      <c r="V11" s="14"/>
      <c r="W11" s="14"/>
    </row>
    <row r="12" spans="2:23" x14ac:dyDescent="0.25">
      <c r="B12" s="4" t="s">
        <v>5</v>
      </c>
      <c r="C12" s="7"/>
      <c r="D12" s="24">
        <v>177.8</v>
      </c>
      <c r="E12" s="25">
        <v>12.5455555555556</v>
      </c>
      <c r="F12" s="18">
        <f t="shared" si="1"/>
        <v>1.0454629629629666</v>
      </c>
      <c r="G12" s="10"/>
      <c r="H12" s="49">
        <v>15.649999999999999</v>
      </c>
      <c r="I12" s="10"/>
      <c r="J12" s="19">
        <f t="shared" si="2"/>
        <v>5.6267047502818786</v>
      </c>
      <c r="P12" s="50">
        <v>46.9</v>
      </c>
      <c r="Q12" s="19">
        <f t="shared" si="0"/>
        <v>18.760000000000002</v>
      </c>
      <c r="S12" s="19">
        <f t="shared" si="3"/>
        <v>76.062475050396102</v>
      </c>
      <c r="T12" s="14"/>
      <c r="U12" s="20"/>
      <c r="V12" s="14"/>
      <c r="W12" s="14"/>
    </row>
    <row r="13" spans="2:23" x14ac:dyDescent="0.25">
      <c r="B13" s="4" t="s">
        <v>6</v>
      </c>
      <c r="C13" s="7"/>
      <c r="D13" s="24">
        <v>119.2</v>
      </c>
      <c r="E13" s="25">
        <v>10.805913978494599</v>
      </c>
      <c r="F13" s="18">
        <f t="shared" si="1"/>
        <v>0.90049283154121662</v>
      </c>
      <c r="G13" s="10"/>
      <c r="H13" s="49">
        <v>11.85</v>
      </c>
      <c r="I13" s="10"/>
      <c r="J13" s="19">
        <f t="shared" si="2"/>
        <v>3.6929123152695431</v>
      </c>
      <c r="P13" s="50">
        <v>62.3</v>
      </c>
      <c r="Q13" s="19">
        <f t="shared" si="0"/>
        <v>24.92</v>
      </c>
      <c r="S13" s="19">
        <f t="shared" si="3"/>
        <v>47.207580399340465</v>
      </c>
      <c r="T13" s="14"/>
      <c r="U13" s="20"/>
      <c r="V13" s="14"/>
      <c r="W13" s="14"/>
    </row>
    <row r="14" spans="2:23" x14ac:dyDescent="0.25">
      <c r="B14" s="4" t="s">
        <v>15</v>
      </c>
      <c r="C14" s="7"/>
      <c r="D14" s="24">
        <v>71.900000000000006</v>
      </c>
      <c r="E14" s="25">
        <v>9.2555555555555493</v>
      </c>
      <c r="F14" s="18">
        <f t="shared" si="1"/>
        <v>0.77129629629629581</v>
      </c>
      <c r="G14" s="10"/>
      <c r="H14" s="49">
        <v>7.1499999999999995</v>
      </c>
      <c r="I14" s="10"/>
      <c r="J14" s="19">
        <f t="shared" si="2"/>
        <v>1.718615644023914</v>
      </c>
      <c r="P14" s="50">
        <v>52.2</v>
      </c>
      <c r="Q14" s="19">
        <f t="shared" si="0"/>
        <v>20.880000000000003</v>
      </c>
      <c r="S14" s="19">
        <f t="shared" si="3"/>
        <v>22.295937491118405</v>
      </c>
      <c r="T14" s="14"/>
      <c r="U14" s="20"/>
      <c r="V14" s="14"/>
      <c r="W14" s="14"/>
    </row>
    <row r="15" spans="2:23" x14ac:dyDescent="0.25">
      <c r="B15" s="4" t="s">
        <v>16</v>
      </c>
      <c r="C15" s="7"/>
      <c r="D15" s="24">
        <v>58.2</v>
      </c>
      <c r="E15" s="25">
        <v>8.4440860215053792</v>
      </c>
      <c r="F15" s="18">
        <f t="shared" si="1"/>
        <v>0.70367383512544823</v>
      </c>
      <c r="G15" s="10"/>
      <c r="H15" s="49">
        <v>4.25</v>
      </c>
      <c r="I15" s="10"/>
      <c r="J15" s="19">
        <f t="shared" si="2"/>
        <v>0.78188026868347904</v>
      </c>
      <c r="P15" s="50">
        <v>56.3</v>
      </c>
      <c r="Q15" s="19">
        <f t="shared" si="0"/>
        <v>22.52</v>
      </c>
      <c r="S15" s="19">
        <f t="shared" si="3"/>
        <v>11.020073466755466</v>
      </c>
      <c r="T15" s="14"/>
      <c r="U15" s="20"/>
      <c r="V15" s="14"/>
      <c r="W15" s="14"/>
    </row>
    <row r="17" spans="3:24" x14ac:dyDescent="0.25">
      <c r="D17"/>
      <c r="I17" s="8" t="s">
        <v>18</v>
      </c>
      <c r="J17" s="19">
        <f>SUM(J4:J15)</f>
        <v>43.280045505877645</v>
      </c>
      <c r="O17" s="8" t="s">
        <v>22</v>
      </c>
      <c r="P17" s="19">
        <f>SUM(P4:P15)</f>
        <v>598.9</v>
      </c>
      <c r="Q17" s="19">
        <f>SUM(Q4:Q15)</f>
        <v>239.55999999999997</v>
      </c>
      <c r="S17" s="19">
        <f>SUM(S4:S15)</f>
        <v>654.21230141933938</v>
      </c>
    </row>
    <row r="20" spans="3:24" ht="74.25" customHeight="1" x14ac:dyDescent="0.25">
      <c r="C20" s="5"/>
      <c r="E20" s="139" t="s">
        <v>32</v>
      </c>
      <c r="F20" s="140"/>
      <c r="M20"/>
      <c r="N20"/>
      <c r="T20"/>
      <c r="U20"/>
      <c r="V20"/>
      <c r="W20"/>
      <c r="X20"/>
    </row>
    <row r="21" spans="3:24" ht="57.75" customHeight="1" x14ac:dyDescent="0.25">
      <c r="D21" s="3" t="s">
        <v>29</v>
      </c>
      <c r="E21" s="3" t="s">
        <v>30</v>
      </c>
      <c r="F21" s="3" t="s">
        <v>40</v>
      </c>
      <c r="H21" s="3" t="s">
        <v>31</v>
      </c>
      <c r="M21"/>
      <c r="N21"/>
      <c r="T21"/>
      <c r="U21"/>
      <c r="V21"/>
      <c r="W21"/>
      <c r="X21"/>
    </row>
    <row r="22" spans="3:24" x14ac:dyDescent="0.25">
      <c r="D22" s="15">
        <v>65</v>
      </c>
      <c r="E22" s="9">
        <v>1.65</v>
      </c>
      <c r="F22" s="16">
        <f>E22*D22</f>
        <v>107.25</v>
      </c>
      <c r="H22" s="16">
        <f>F22*2/3</f>
        <v>71.5</v>
      </c>
      <c r="M22"/>
      <c r="N22"/>
      <c r="T22"/>
      <c r="U22"/>
      <c r="V22"/>
      <c r="W22"/>
      <c r="X22"/>
    </row>
  </sheetData>
  <mergeCells count="3">
    <mergeCell ref="E2:F2"/>
    <mergeCell ref="E20:F20"/>
    <mergeCell ref="L6:L7"/>
  </mergeCells>
  <pageMargins left="0" right="0" top="0.15748031496062992" bottom="0.15748031496062992" header="3.937007874015748E-2" footer="3.937007874015748E-2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Graphiques</vt:lpstr>
      </vt:variant>
      <vt:variant>
        <vt:i4>1</vt:i4>
      </vt:variant>
    </vt:vector>
  </HeadingPairs>
  <TitlesOfParts>
    <vt:vector size="8" baseType="lpstr">
      <vt:lpstr>BESOIN EN EAU_TOTAL REPARTI</vt:lpstr>
      <vt:lpstr>BESOIN EN EAU_BLE </vt:lpstr>
      <vt:lpstr>BESOIN EN EAU_POMMMES DE TERRE</vt:lpstr>
      <vt:lpstr>BESOIN EN EAU_MAÏS</vt:lpstr>
      <vt:lpstr>BESOIN EN EAU_BETTERAVE</vt:lpstr>
      <vt:lpstr>BESOIN EN EAU_CARROTTES</vt:lpstr>
      <vt:lpstr>I _ Tj _I_a_PE_ETP</vt:lpstr>
      <vt:lpstr>Graph1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BONNION</dc:creator>
  <cp:lastModifiedBy>BONNION</cp:lastModifiedBy>
  <cp:lastPrinted>2019-09-24T15:59:59Z</cp:lastPrinted>
  <dcterms:created xsi:type="dcterms:W3CDTF">2015-10-14T16:04:28Z</dcterms:created>
  <dcterms:modified xsi:type="dcterms:W3CDTF">2019-09-24T16:00:06Z</dcterms:modified>
</cp:coreProperties>
</file>